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<sst xmlns="http://schemas.openxmlformats.org/spreadsheetml/2006/main" count="622" uniqueCount="255">
  <si>
    <t>ОТЧЕТ ОБ ИСПОЛНЕНИИ БЮДЖЕТА</t>
  </si>
  <si>
    <t>КОДЫ</t>
  </si>
  <si>
    <t xml:space="preserve">Форма по ОКУД </t>
  </si>
  <si>
    <t>0503117</t>
  </si>
  <si>
    <t>на 1 октября 2013 г.</t>
  </si>
  <si>
    <t xml:space="preserve">Дата </t>
  </si>
  <si>
    <t>01.10.2013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</si>
  <si>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</si>
  <si>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</si>
  <si>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</si>
  <si>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</si>
  <si>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</si>
  <si>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</si>
  <si>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</si>
  <si>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</si>
  <si>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</si>
  <si>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</si>
  <si>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</si>
  <si>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</si>
  <si>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</si>
  <si>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</si>
  <si>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</si>
  <si>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</si>
  <si>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</si>
  <si>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</si>
  <si>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</si>
  <si>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</si>
  <si>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</si>
  <si>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</si>
  <si>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</si>
  <si>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</si>
  <si>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</si>
  <si>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</si>
  <si>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</si>
  <si>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</si>
  <si>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</si>
  <si>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</si>
  <si>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</si>
  <si>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</si>
  <si>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</si>
  <si>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</si>
  <si>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</si>
  <si>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</si>
  <si>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</si>
  <si>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</si>
  <si>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</si>
  <si>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</si>
  <si>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</si>
  <si>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</si>
  <si>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</si>
  <si>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</si>
  <si>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</si>
  <si>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</si>
  <si>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</si>
  <si>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</si>
  <si>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</si>
  <si>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</si>
  <si>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</si>
  <si>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</si>
  <si>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</si>
  <si>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</si>
  <si>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</si>
  <si>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</si>
  <si>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</si>
  <si>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</si>
  <si>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</si>
  <si>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</si>
  <si>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992 11623052 10 0000 140</t>
  </si>
  <si>
    <t>Невыясненные поступления, зачисляемые в бюджеты поселений</t>
  </si>
  <si>
    <t>992 11701050 10 0000 180</t>
  </si>
  <si>
    <t>Прочие неналоговые доходы бюджетов поселений</t>
  </si>
  <si>
    <t>992 11705050 10 0000 180</t>
  </si>
  <si>
    <t>Дотации бюджетам поселений на выравнивание бюджетной обеспеченности</t>
  </si>
  <si>
    <t>992 20201001 10 0000 151</t>
  </si>
  <si>
    <t>Дотации бюджетам поселений на поддержку мер по обеспечению сбалансированности бюджетов</t>
  </si>
  <si>
    <t>992 20201003 10 0000 151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</si>
  <si>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</si>
  <si>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</si>
  <si>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</si>
  <si>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</si>
  <si>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</si>
  <si>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</si>
  <si>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</si>
  <si>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</si>
  <si>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</si>
  <si>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</si>
  <si>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</si>
  <si>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</si>
  <si>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</si>
  <si>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</si>
  <si>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</si>
  <si>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</si>
  <si>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</si>
  <si>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</si>
  <si>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</si>
  <si>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</si>
  <si>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</si>
  <si>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</si>
  <si>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</si>
  <si>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</si>
  <si>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</si>
  <si>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</si>
  <si>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</si>
  <si>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</si>
  <si>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</si>
  <si>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</si>
  <si>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</si>
  <si>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</si>
  <si>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</si>
  <si>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</si>
  <si>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</si>
  <si>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</si>
  <si>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</si>
  <si>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</si>
  <si>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</si>
  <si>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</si>
  <si>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</si>
  <si>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</si>
  <si>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</si>
  <si>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</si>
  <si>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</si>
  <si>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</si>
  <si>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</si>
  <si>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</si>
  <si>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</si>
  <si>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</si>
  <si>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</si>
  <si>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992 0113 0920000 850 290</t>
  </si>
  <si>
    <t>992 0113 0939999 110 211</t>
  </si>
  <si>
    <t>992 0113 0939999 110 213</t>
  </si>
  <si>
    <t>992 0113 0939999 240 212</t>
  </si>
  <si>
    <t>992 0113 0939999 240 222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</si>
  <si>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</si>
  <si>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</si>
  <si>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</si>
  <si>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</si>
  <si>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</si>
  <si>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</si>
  <si>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</si>
  <si>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</si>
  <si>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</si>
  <si>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992 0113 7954509 240 226</t>
  </si>
  <si>
    <t>992 0113 7954509 240 340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</si>
  <si>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</si>
  <si>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</si>
  <si>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</si>
  <si>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</si>
  <si>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</si>
  <si>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</si>
  <si>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</si>
  <si>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</si>
  <si>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</si>
  <si>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992 0314 7951409 240 340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</si>
  <si>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</si>
  <si>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</si>
  <si>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</si>
  <si>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</si>
  <si>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</si>
  <si>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992 0409 3150201 240 226</t>
  </si>
  <si>
    <t>992 0409 5241501 240 225</t>
  </si>
  <si>
    <t>992 0409 5241502 240 225</t>
  </si>
  <si>
    <t>992 0409 7953209 240 225</t>
  </si>
  <si>
    <t>992 0409 7954209 240 225</t>
  </si>
  <si>
    <t>992 0409 7954209 240 226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</si>
  <si>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</si>
  <si>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</si>
  <si>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</si>
  <si>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</si>
  <si>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</si>
  <si>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</si>
  <si>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</si>
  <si>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992 0502 5226413 240 226</t>
  </si>
  <si>
    <t>992 0502 7953409 240 310</t>
  </si>
  <si>
    <t>992 0502 7953509 240 225</t>
  </si>
  <si>
    <t>992 0502 7954109 240 225</t>
  </si>
  <si>
    <t>992 0502 7954309 240 226</t>
  </si>
  <si>
    <t>992 0502 8510500 240 223</t>
  </si>
  <si>
    <t>992 0502 8510500 240 225</t>
  </si>
  <si>
    <t>992 0502 8510500 240 226</t>
  </si>
  <si>
    <t>992 0503 5226900 240 225</t>
  </si>
  <si>
    <t>992 0503 6000100 240 223</t>
  </si>
  <si>
    <t>992 0503 6000100 240 225</t>
  </si>
  <si>
    <t>992 0503 6000100 240 226</t>
  </si>
  <si>
    <t>992 0503 6000100 240 310</t>
  </si>
  <si>
    <t>992 0503 6000100 240 340</t>
  </si>
  <si>
    <t>992 0503 6000300 240 225</t>
  </si>
  <si>
    <t>992 0503 6000400 240 225</t>
  </si>
  <si>
    <t>992 0503 6000500 240 225</t>
  </si>
  <si>
    <t>992 0503 6000500 240 226</t>
  </si>
  <si>
    <t>992 0503 6000500 240 310</t>
  </si>
  <si>
    <t>992 0503 6000500 240 340</t>
  </si>
  <si>
    <t>992 0503 7953609 240 225</t>
  </si>
  <si>
    <t>992 0503 7953609 240 226</t>
  </si>
  <si>
    <t>992 0503 7953609 240 310</t>
  </si>
  <si>
    <t>992 0503 7953609 240 340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</si>
  <si>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</si>
  <si>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</si>
  <si>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</si>
  <si>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</si>
  <si>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</si>
  <si>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</si>
  <si>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</si>
  <si>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992 0801 5170200 612 241</t>
  </si>
  <si>
    <t>992 0801 5223804 612 241</t>
  </si>
  <si>
    <t>992 0801 7952109 611 241</t>
  </si>
  <si>
    <t>992 0801 7952109 612 241</t>
  </si>
  <si>
    <t>992 0801 7953709 611 241</t>
  </si>
  <si>
    <t>992 0801 7953709 612 241</t>
  </si>
  <si>
    <t>992 0801 7954409 611 241</t>
  </si>
  <si>
    <t>992 0801 7954509 611 241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</si>
  <si>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</si>
  <si>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</si>
  <si>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</si>
  <si>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</si>
  <si>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</si>
  <si>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</si>
  <si>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992 1102 5242300 612 241</t>
  </si>
  <si>
    <t>992 1102 7954409 611 241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</si>
  <si>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</si>
  <si>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</si>
  <si>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</si>
  <si>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</si>
  <si>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</si>
  <si>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</si>
  <si>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</si>
  <si>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</si>
  <si>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</si>
  <si>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</si>
  <si>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</si>
  <si>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</si>
  <si>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</si>
  <si>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</si>
  <si>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</si>
  <si>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992 01030000 10 0000 710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</si>
  <si>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</si>
  <si>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992 01030100 10 0000 710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</si>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</sst>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38405183.6</f>
        <v>38405183.6</v>
      </c>
      <c r="N12" s="20"/>
      <c r="O12" s="20"/>
      <c r="P12" s="20">
        <f>22772552.93</f>
        <v>22772552.93</v>
      </c>
      <c r="Q12" s="20"/>
      <c r="R12" s="20"/>
      <c r="S12" s="20"/>
      <c r="T12" s="21">
        <f>15632630.67</f>
        <v>15632630.67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10472950</f>
        <v>10472950</v>
      </c>
      <c r="N13" s="24"/>
      <c r="O13" s="24"/>
      <c r="P13" s="24">
        <f>8919619.46</f>
        <v>8919619.46</v>
      </c>
      <c r="Q13" s="24"/>
      <c r="R13" s="24"/>
      <c r="S13" s="24"/>
      <c r="T13" s="25">
        <f>1553330.54</f>
        <v>1553330.54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4">
        <f>1314.25</f>
        <v>1314.25</v>
      </c>
      <c r="Q14" s="24"/>
      <c r="R14" s="24"/>
      <c r="S14" s="24"/>
      <c r="T14" s="25">
        <f>-314.25</f>
        <v>-314.25</v>
      </c>
      <c r="U14" s="25"/>
    </row>
    <row r="15" spans="1:21" s="1" customFormat="1" ht="24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30500</f>
        <v>30500</v>
      </c>
      <c r="N15" s="24"/>
      <c r="O15" s="24"/>
      <c r="P15" s="24">
        <f>34938.91</f>
        <v>34938.91</v>
      </c>
      <c r="Q15" s="24"/>
      <c r="R15" s="24"/>
      <c r="S15" s="24"/>
      <c r="T15" s="25">
        <f>-4438.91</f>
        <v>-4438.91</v>
      </c>
      <c r="U15" s="25"/>
    </row>
    <row r="16" spans="1:21" s="1" customFormat="1" ht="54.7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2100</f>
        <v>2100</v>
      </c>
      <c r="N16" s="24"/>
      <c r="O16" s="24"/>
      <c r="P16" s="24">
        <f>7980</f>
        <v>7980</v>
      </c>
      <c r="Q16" s="24"/>
      <c r="R16" s="24"/>
      <c r="S16" s="24"/>
      <c r="T16" s="25">
        <f>-5880</f>
        <v>-5880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211400</f>
        <v>211400</v>
      </c>
      <c r="N17" s="24"/>
      <c r="O17" s="24"/>
      <c r="P17" s="24">
        <f>84086</f>
        <v>84086</v>
      </c>
      <c r="Q17" s="24"/>
      <c r="R17" s="24"/>
      <c r="S17" s="24"/>
      <c r="T17" s="25">
        <f>127314</f>
        <v>127314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6" t="s">
        <v>51</v>
      </c>
      <c r="N18" s="26"/>
      <c r="O18" s="26"/>
      <c r="P18" s="24">
        <f>0</f>
        <v>0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1920000</f>
        <v>1920000</v>
      </c>
      <c r="N19" s="24"/>
      <c r="O19" s="24"/>
      <c r="P19" s="24">
        <f>672449.58</f>
        <v>672449.58</v>
      </c>
      <c r="Q19" s="24"/>
      <c r="R19" s="24"/>
      <c r="S19" s="24"/>
      <c r="T19" s="25">
        <f>1247550.42</f>
        <v>1247550.42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4111000</f>
        <v>4111000</v>
      </c>
      <c r="N20" s="24"/>
      <c r="O20" s="24"/>
      <c r="P20" s="24">
        <f>3231519.65</f>
        <v>3231519.65</v>
      </c>
      <c r="Q20" s="24"/>
      <c r="R20" s="24"/>
      <c r="S20" s="24"/>
      <c r="T20" s="25">
        <f>879480.35</f>
        <v>879480.35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3632000</f>
        <v>3632000</v>
      </c>
      <c r="N21" s="24"/>
      <c r="O21" s="24"/>
      <c r="P21" s="24">
        <f>1099188.72</f>
        <v>1099188.72</v>
      </c>
      <c r="Q21" s="24"/>
      <c r="R21" s="24"/>
      <c r="S21" s="24"/>
      <c r="T21" s="25">
        <f>2532811.28</f>
        <v>2532811.28</v>
      </c>
      <c r="U21" s="25"/>
    </row>
    <row r="22" spans="1:21" s="1" customFormat="1" ht="45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1923500</f>
        <v>1923500</v>
      </c>
      <c r="N22" s="24"/>
      <c r="O22" s="24"/>
      <c r="P22" s="24">
        <f>1983660.93</f>
        <v>1983660.93</v>
      </c>
      <c r="Q22" s="24"/>
      <c r="R22" s="24"/>
      <c r="S22" s="24"/>
      <c r="T22" s="25">
        <f>-60160.93</f>
        <v>-60160.93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100000</f>
        <v>100000</v>
      </c>
      <c r="N23" s="24"/>
      <c r="O23" s="24"/>
      <c r="P23" s="24">
        <f>191295.76</f>
        <v>191295.76</v>
      </c>
      <c r="Q23" s="24"/>
      <c r="R23" s="24"/>
      <c r="S23" s="24"/>
      <c r="T23" s="25">
        <f>-91295.76</f>
        <v>-91295.76</v>
      </c>
      <c r="U23" s="25"/>
    </row>
    <row r="24" spans="1:21" s="1" customFormat="1" ht="33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295000</f>
        <v>295000</v>
      </c>
      <c r="N24" s="24"/>
      <c r="O24" s="24"/>
      <c r="P24" s="24">
        <f>204966.72</f>
        <v>204966.72</v>
      </c>
      <c r="Q24" s="24"/>
      <c r="R24" s="24"/>
      <c r="S24" s="24"/>
      <c r="T24" s="25">
        <f>90033.28</f>
        <v>90033.28</v>
      </c>
      <c r="U24" s="25"/>
    </row>
    <row r="25" spans="1:21" s="1" customFormat="1" ht="54.7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8173926</f>
        <v>8173926</v>
      </c>
      <c r="N25" s="24"/>
      <c r="O25" s="24"/>
      <c r="P25" s="26" t="s">
        <v>51</v>
      </c>
      <c r="Q25" s="26"/>
      <c r="R25" s="26"/>
      <c r="S25" s="26"/>
      <c r="T25" s="25">
        <f>8173926</f>
        <v>8173926</v>
      </c>
      <c r="U25" s="25"/>
    </row>
    <row r="26" spans="1:21" s="1" customFormat="1" ht="33.7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45474</f>
        <v>45474</v>
      </c>
      <c r="N26" s="24"/>
      <c r="O26" s="24"/>
      <c r="P26" s="24">
        <f>45474</f>
        <v>45474</v>
      </c>
      <c r="Q26" s="24"/>
      <c r="R26" s="24"/>
      <c r="S26" s="24"/>
      <c r="T26" s="25">
        <f>0</f>
        <v>0</v>
      </c>
      <c r="U26" s="25"/>
    </row>
    <row r="27" spans="1:21" s="1" customFormat="1" ht="13.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6" t="s">
        <v>51</v>
      </c>
      <c r="N27" s="26"/>
      <c r="O27" s="26"/>
      <c r="P27" s="24">
        <f>-45474</f>
        <v>-45474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6" t="s">
        <v>51</v>
      </c>
      <c r="N28" s="26"/>
      <c r="O28" s="26"/>
      <c r="P28" s="24">
        <f>16540</f>
        <v>16540</v>
      </c>
      <c r="Q28" s="24"/>
      <c r="R28" s="24"/>
      <c r="S28" s="24"/>
      <c r="T28" s="25">
        <f>0</f>
        <v>0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585500</f>
        <v>585500</v>
      </c>
      <c r="N29" s="24"/>
      <c r="O29" s="24"/>
      <c r="P29" s="24">
        <f>439103</f>
        <v>439103</v>
      </c>
      <c r="Q29" s="24"/>
      <c r="R29" s="24"/>
      <c r="S29" s="24"/>
      <c r="T29" s="25">
        <f>146397</f>
        <v>146397</v>
      </c>
      <c r="U29" s="25"/>
    </row>
    <row r="30" spans="1:21" s="1" customFormat="1" ht="24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426100</f>
        <v>426100</v>
      </c>
      <c r="N30" s="24"/>
      <c r="O30" s="24"/>
      <c r="P30" s="24">
        <f>107000</f>
        <v>107000</v>
      </c>
      <c r="Q30" s="24"/>
      <c r="R30" s="24"/>
      <c r="S30" s="24"/>
      <c r="T30" s="25">
        <f>319100</f>
        <v>319100</v>
      </c>
      <c r="U30" s="25"/>
    </row>
    <row r="31" spans="1:21" s="1" customFormat="1" ht="13.5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6104000</f>
        <v>6104000</v>
      </c>
      <c r="N31" s="24"/>
      <c r="O31" s="24"/>
      <c r="P31" s="24">
        <f>5392075</f>
        <v>5392075</v>
      </c>
      <c r="Q31" s="24"/>
      <c r="R31" s="24"/>
      <c r="S31" s="24"/>
      <c r="T31" s="25">
        <f>711925</f>
        <v>711925</v>
      </c>
      <c r="U31" s="25"/>
    </row>
    <row r="32" spans="1:21" s="1" customFormat="1" ht="24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376300</f>
        <v>376300</v>
      </c>
      <c r="N32" s="24"/>
      <c r="O32" s="24"/>
      <c r="P32" s="24">
        <f>376300</f>
        <v>376300</v>
      </c>
      <c r="Q32" s="24"/>
      <c r="R32" s="24"/>
      <c r="S32" s="24"/>
      <c r="T32" s="25">
        <f>0</f>
        <v>0</v>
      </c>
      <c r="U32" s="25"/>
    </row>
    <row r="33" spans="1:21" s="1" customFormat="1" ht="24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7350</f>
        <v>7350</v>
      </c>
      <c r="N33" s="24"/>
      <c r="O33" s="24"/>
      <c r="P33" s="24">
        <f>7350</f>
        <v>7350</v>
      </c>
      <c r="Q33" s="24"/>
      <c r="R33" s="24"/>
      <c r="S33" s="24"/>
      <c r="T33" s="25">
        <f>0</f>
        <v>0</v>
      </c>
      <c r="U33" s="25"/>
    </row>
    <row r="34" spans="1:21" s="1" customFormat="1" ht="13.5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6" t="s">
        <v>51</v>
      </c>
      <c r="N34" s="26"/>
      <c r="O34" s="26"/>
      <c r="P34" s="24">
        <f>16081.35</f>
        <v>16081.35</v>
      </c>
      <c r="Q34" s="24"/>
      <c r="R34" s="24"/>
      <c r="S34" s="24"/>
      <c r="T34" s="25">
        <f>0</f>
        <v>0</v>
      </c>
      <c r="U34" s="25"/>
    </row>
    <row r="35" spans="1:21" s="1" customFormat="1" ht="54.75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6" t="s">
        <v>51</v>
      </c>
      <c r="N35" s="26"/>
      <c r="O35" s="26"/>
      <c r="P35" s="24">
        <f>0</f>
        <v>0</v>
      </c>
      <c r="Q35" s="24"/>
      <c r="R35" s="24"/>
      <c r="S35" s="24"/>
      <c r="T35" s="25">
        <f>0</f>
        <v>0</v>
      </c>
      <c r="U35" s="25"/>
    </row>
    <row r="36" spans="1:21" s="1" customFormat="1" ht="24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4">
        <f>-12916.4</f>
        <v>-12916.4</v>
      </c>
      <c r="N36" s="24"/>
      <c r="O36" s="24"/>
      <c r="P36" s="24">
        <f>-12916.4</f>
        <v>-12916.4</v>
      </c>
      <c r="Q36" s="24"/>
      <c r="R36" s="24"/>
      <c r="S36" s="24"/>
      <c r="T36" s="25">
        <f>0</f>
        <v>0</v>
      </c>
      <c r="U36" s="25"/>
    </row>
    <row r="37" spans="1:21" s="1" customFormat="1" ht="13.5" customHeight="1">
      <c r="A37" s="27" t="s">
        <v>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1" customFormat="1" ht="13.5" customHeight="1">
      <c r="A38" s="11" t="s">
        <v>88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" customFormat="1" ht="34.5" customHeight="1">
      <c r="A39" s="12" t="s">
        <v>24</v>
      </c>
      <c r="B39" s="12"/>
      <c r="C39" s="12"/>
      <c r="D39" s="12"/>
      <c r="E39" s="12"/>
      <c r="F39" s="12"/>
      <c r="G39" s="12"/>
      <c r="H39" s="12"/>
      <c r="I39" s="12" t="s">
        <v>25</v>
      </c>
      <c r="J39" s="12"/>
      <c r="K39" s="12" t="s">
        <v>89</v>
      </c>
      <c r="L39" s="12"/>
      <c r="M39" s="13" t="s">
        <v>27</v>
      </c>
      <c r="N39" s="13"/>
      <c r="O39" s="13"/>
      <c r="P39" s="13" t="s">
        <v>28</v>
      </c>
      <c r="Q39" s="13"/>
      <c r="R39" s="13"/>
      <c r="S39" s="13"/>
      <c r="T39" s="14" t="s">
        <v>29</v>
      </c>
      <c r="U39" s="14"/>
    </row>
    <row r="40" spans="1:21" s="1" customFormat="1" ht="13.5" customHeight="1">
      <c r="A40" s="15" t="s">
        <v>30</v>
      </c>
      <c r="B40" s="15"/>
      <c r="C40" s="15"/>
      <c r="D40" s="15"/>
      <c r="E40" s="15"/>
      <c r="F40" s="15"/>
      <c r="G40" s="15"/>
      <c r="H40" s="15"/>
      <c r="I40" s="15" t="s">
        <v>31</v>
      </c>
      <c r="J40" s="15"/>
      <c r="K40" s="15" t="s">
        <v>32</v>
      </c>
      <c r="L40" s="15"/>
      <c r="M40" s="16" t="s">
        <v>33</v>
      </c>
      <c r="N40" s="16"/>
      <c r="O40" s="16"/>
      <c r="P40" s="16" t="s">
        <v>34</v>
      </c>
      <c r="Q40" s="16"/>
      <c r="R40" s="16"/>
      <c r="S40" s="16"/>
      <c r="T40" s="17" t="s">
        <v>35</v>
      </c>
      <c r="U40" s="17"/>
    </row>
    <row r="41" spans="1:21" s="1" customFormat="1" ht="13.5" customHeight="1">
      <c r="A41" s="18" t="s">
        <v>90</v>
      </c>
      <c r="B41" s="18"/>
      <c r="C41" s="18"/>
      <c r="D41" s="18"/>
      <c r="E41" s="18"/>
      <c r="F41" s="18"/>
      <c r="G41" s="18"/>
      <c r="H41" s="18"/>
      <c r="I41" s="19" t="s">
        <v>91</v>
      </c>
      <c r="J41" s="19"/>
      <c r="K41" s="19" t="s">
        <v>38</v>
      </c>
      <c r="L41" s="19"/>
      <c r="M41" s="20">
        <f>38585630.02</f>
        <v>38585630.02</v>
      </c>
      <c r="N41" s="20"/>
      <c r="O41" s="20"/>
      <c r="P41" s="20">
        <f>23981884.5</f>
        <v>23981884.5</v>
      </c>
      <c r="Q41" s="20"/>
      <c r="R41" s="20"/>
      <c r="S41" s="20"/>
      <c r="T41" s="21">
        <f>14603745.52</f>
        <v>14603745.52</v>
      </c>
      <c r="U41" s="21"/>
    </row>
    <row r="42" spans="1:21" s="1" customFormat="1" ht="13.5" customHeight="1">
      <c r="A42" s="28" t="s">
        <v>92</v>
      </c>
      <c r="B42" s="28"/>
      <c r="C42" s="28"/>
      <c r="D42" s="28"/>
      <c r="E42" s="28"/>
      <c r="F42" s="28"/>
      <c r="G42" s="28"/>
      <c r="H42" s="28"/>
      <c r="I42" s="29" t="s">
        <v>91</v>
      </c>
      <c r="J42" s="29"/>
      <c r="K42" s="29" t="s">
        <v>93</v>
      </c>
      <c r="L42" s="29"/>
      <c r="M42" s="30">
        <f>522900</f>
        <v>522900</v>
      </c>
      <c r="N42" s="30"/>
      <c r="O42" s="30"/>
      <c r="P42" s="30">
        <f>415709.82</f>
        <v>415709.82</v>
      </c>
      <c r="Q42" s="30"/>
      <c r="R42" s="30"/>
      <c r="S42" s="30"/>
      <c r="T42" s="31">
        <f>107190.18</f>
        <v>107190.18</v>
      </c>
      <c r="U42" s="31"/>
    </row>
    <row r="43" spans="1:21" s="1" customFormat="1" ht="13.5" customHeight="1">
      <c r="A43" s="28" t="s">
        <v>94</v>
      </c>
      <c r="B43" s="28"/>
      <c r="C43" s="28"/>
      <c r="D43" s="28"/>
      <c r="E43" s="28"/>
      <c r="F43" s="28"/>
      <c r="G43" s="28"/>
      <c r="H43" s="28"/>
      <c r="I43" s="29" t="s">
        <v>91</v>
      </c>
      <c r="J43" s="29"/>
      <c r="K43" s="29" t="s">
        <v>95</v>
      </c>
      <c r="L43" s="29"/>
      <c r="M43" s="30">
        <f>158200</f>
        <v>158200</v>
      </c>
      <c r="N43" s="30"/>
      <c r="O43" s="30"/>
      <c r="P43" s="30">
        <f>112209.04</f>
        <v>112209.04</v>
      </c>
      <c r="Q43" s="30"/>
      <c r="R43" s="30"/>
      <c r="S43" s="30"/>
      <c r="T43" s="31">
        <f>45990.96</f>
        <v>45990.96</v>
      </c>
      <c r="U43" s="31"/>
    </row>
    <row r="44" spans="1:21" s="1" customFormat="1" ht="13.5" customHeight="1">
      <c r="A44" s="28" t="s">
        <v>96</v>
      </c>
      <c r="B44" s="28"/>
      <c r="C44" s="28"/>
      <c r="D44" s="28"/>
      <c r="E44" s="28"/>
      <c r="F44" s="28"/>
      <c r="G44" s="28"/>
      <c r="H44" s="28"/>
      <c r="I44" s="29" t="s">
        <v>91</v>
      </c>
      <c r="J44" s="29"/>
      <c r="K44" s="29" t="s">
        <v>97</v>
      </c>
      <c r="L44" s="29"/>
      <c r="M44" s="30">
        <f>1000</f>
        <v>1000</v>
      </c>
      <c r="N44" s="30"/>
      <c r="O44" s="30"/>
      <c r="P44" s="30">
        <f>692.97</f>
        <v>692.97</v>
      </c>
      <c r="Q44" s="30"/>
      <c r="R44" s="30"/>
      <c r="S44" s="30"/>
      <c r="T44" s="31">
        <f>307.03</f>
        <v>307.03</v>
      </c>
      <c r="U44" s="31"/>
    </row>
    <row r="45" spans="1:21" s="1" customFormat="1" ht="13.5" customHeight="1">
      <c r="A45" s="28" t="s">
        <v>92</v>
      </c>
      <c r="B45" s="28"/>
      <c r="C45" s="28"/>
      <c r="D45" s="28"/>
      <c r="E45" s="28"/>
      <c r="F45" s="28"/>
      <c r="G45" s="28"/>
      <c r="H45" s="28"/>
      <c r="I45" s="29" t="s">
        <v>91</v>
      </c>
      <c r="J45" s="29"/>
      <c r="K45" s="29" t="s">
        <v>98</v>
      </c>
      <c r="L45" s="29"/>
      <c r="M45" s="30">
        <f>3032100</f>
        <v>3032100</v>
      </c>
      <c r="N45" s="30"/>
      <c r="O45" s="30"/>
      <c r="P45" s="30">
        <f>2063697.45</f>
        <v>2063697.45</v>
      </c>
      <c r="Q45" s="30"/>
      <c r="R45" s="30"/>
      <c r="S45" s="30"/>
      <c r="T45" s="31">
        <f>968402.55</f>
        <v>968402.55</v>
      </c>
      <c r="U45" s="31"/>
    </row>
    <row r="46" spans="1:21" s="1" customFormat="1" ht="13.5" customHeight="1">
      <c r="A46" s="28" t="s">
        <v>94</v>
      </c>
      <c r="B46" s="28"/>
      <c r="C46" s="28"/>
      <c r="D46" s="28"/>
      <c r="E46" s="28"/>
      <c r="F46" s="28"/>
      <c r="G46" s="28"/>
      <c r="H46" s="28"/>
      <c r="I46" s="29" t="s">
        <v>91</v>
      </c>
      <c r="J46" s="29"/>
      <c r="K46" s="29" t="s">
        <v>99</v>
      </c>
      <c r="L46" s="29"/>
      <c r="M46" s="30">
        <f>915700</f>
        <v>915700</v>
      </c>
      <c r="N46" s="30"/>
      <c r="O46" s="30"/>
      <c r="P46" s="30">
        <f>636466.27</f>
        <v>636466.27</v>
      </c>
      <c r="Q46" s="30"/>
      <c r="R46" s="30"/>
      <c r="S46" s="30"/>
      <c r="T46" s="31">
        <f>279233.73</f>
        <v>279233.73</v>
      </c>
      <c r="U46" s="31"/>
    </row>
    <row r="47" spans="1:21" s="1" customFormat="1" ht="13.5" customHeight="1">
      <c r="A47" s="28" t="s">
        <v>100</v>
      </c>
      <c r="B47" s="28"/>
      <c r="C47" s="28"/>
      <c r="D47" s="28"/>
      <c r="E47" s="28"/>
      <c r="F47" s="28"/>
      <c r="G47" s="28"/>
      <c r="H47" s="28"/>
      <c r="I47" s="29" t="s">
        <v>91</v>
      </c>
      <c r="J47" s="29"/>
      <c r="K47" s="29" t="s">
        <v>101</v>
      </c>
      <c r="L47" s="29"/>
      <c r="M47" s="30">
        <f>2300</f>
        <v>2300</v>
      </c>
      <c r="N47" s="30"/>
      <c r="O47" s="30"/>
      <c r="P47" s="30">
        <f>2300</f>
        <v>2300</v>
      </c>
      <c r="Q47" s="30"/>
      <c r="R47" s="30"/>
      <c r="S47" s="30"/>
      <c r="T47" s="31">
        <f>0</f>
        <v>0</v>
      </c>
      <c r="U47" s="31"/>
    </row>
    <row r="48" spans="1:21" s="1" customFormat="1" ht="13.5" customHeight="1">
      <c r="A48" s="28" t="s">
        <v>102</v>
      </c>
      <c r="B48" s="28"/>
      <c r="C48" s="28"/>
      <c r="D48" s="28"/>
      <c r="E48" s="28"/>
      <c r="F48" s="28"/>
      <c r="G48" s="28"/>
      <c r="H48" s="28"/>
      <c r="I48" s="29" t="s">
        <v>91</v>
      </c>
      <c r="J48" s="29"/>
      <c r="K48" s="29" t="s">
        <v>103</v>
      </c>
      <c r="L48" s="29"/>
      <c r="M48" s="30">
        <f>242000</f>
        <v>242000</v>
      </c>
      <c r="N48" s="30"/>
      <c r="O48" s="30"/>
      <c r="P48" s="30">
        <f>212276.65</f>
        <v>212276.65</v>
      </c>
      <c r="Q48" s="30"/>
      <c r="R48" s="30"/>
      <c r="S48" s="30"/>
      <c r="T48" s="31">
        <f>29723.35</f>
        <v>29723.35</v>
      </c>
      <c r="U48" s="31"/>
    </row>
    <row r="49" spans="1:21" s="1" customFormat="1" ht="13.5" customHeight="1">
      <c r="A49" s="28" t="s">
        <v>104</v>
      </c>
      <c r="B49" s="28"/>
      <c r="C49" s="28"/>
      <c r="D49" s="28"/>
      <c r="E49" s="28"/>
      <c r="F49" s="28"/>
      <c r="G49" s="28"/>
      <c r="H49" s="28"/>
      <c r="I49" s="29" t="s">
        <v>91</v>
      </c>
      <c r="J49" s="29"/>
      <c r="K49" s="29" t="s">
        <v>105</v>
      </c>
      <c r="L49" s="29"/>
      <c r="M49" s="30">
        <f>4383</f>
        <v>4383</v>
      </c>
      <c r="N49" s="30"/>
      <c r="O49" s="30"/>
      <c r="P49" s="30">
        <f>3780</f>
        <v>3780</v>
      </c>
      <c r="Q49" s="30"/>
      <c r="R49" s="30"/>
      <c r="S49" s="30"/>
      <c r="T49" s="31">
        <f>603</f>
        <v>603</v>
      </c>
      <c r="U49" s="31"/>
    </row>
    <row r="50" spans="1:21" s="1" customFormat="1" ht="13.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9" t="s">
        <v>91</v>
      </c>
      <c r="J50" s="29"/>
      <c r="K50" s="29" t="s">
        <v>107</v>
      </c>
      <c r="L50" s="29"/>
      <c r="M50" s="30">
        <f>248100</f>
        <v>248100</v>
      </c>
      <c r="N50" s="30"/>
      <c r="O50" s="30"/>
      <c r="P50" s="30">
        <f>143996.73</f>
        <v>143996.73</v>
      </c>
      <c r="Q50" s="30"/>
      <c r="R50" s="30"/>
      <c r="S50" s="30"/>
      <c r="T50" s="31">
        <f>104103.27</f>
        <v>104103.27</v>
      </c>
      <c r="U50" s="31"/>
    </row>
    <row r="51" spans="1:21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91</v>
      </c>
      <c r="J51" s="29"/>
      <c r="K51" s="29" t="s">
        <v>109</v>
      </c>
      <c r="L51" s="29"/>
      <c r="M51" s="30">
        <f>85800</f>
        <v>85800</v>
      </c>
      <c r="N51" s="30"/>
      <c r="O51" s="30"/>
      <c r="P51" s="30">
        <f>45769.82</f>
        <v>45769.82</v>
      </c>
      <c r="Q51" s="30"/>
      <c r="R51" s="30"/>
      <c r="S51" s="30"/>
      <c r="T51" s="31">
        <f>40030.18</f>
        <v>40030.18</v>
      </c>
      <c r="U51" s="31"/>
    </row>
    <row r="52" spans="1:21" s="1" customFormat="1" ht="13.5" customHeight="1">
      <c r="A52" s="28" t="s">
        <v>96</v>
      </c>
      <c r="B52" s="28"/>
      <c r="C52" s="28"/>
      <c r="D52" s="28"/>
      <c r="E52" s="28"/>
      <c r="F52" s="28"/>
      <c r="G52" s="28"/>
      <c r="H52" s="28"/>
      <c r="I52" s="29" t="s">
        <v>91</v>
      </c>
      <c r="J52" s="29"/>
      <c r="K52" s="29" t="s">
        <v>110</v>
      </c>
      <c r="L52" s="29"/>
      <c r="M52" s="30">
        <f>238100</f>
        <v>238100</v>
      </c>
      <c r="N52" s="30"/>
      <c r="O52" s="30"/>
      <c r="P52" s="30">
        <f>207576.37</f>
        <v>207576.37</v>
      </c>
      <c r="Q52" s="30"/>
      <c r="R52" s="30"/>
      <c r="S52" s="30"/>
      <c r="T52" s="31">
        <f>30523.63</f>
        <v>30523.63</v>
      </c>
      <c r="U52" s="31"/>
    </row>
    <row r="53" spans="1:21" s="1" customFormat="1" ht="13.5" customHeight="1">
      <c r="A53" s="28" t="s">
        <v>111</v>
      </c>
      <c r="B53" s="28"/>
      <c r="C53" s="28"/>
      <c r="D53" s="28"/>
      <c r="E53" s="28"/>
      <c r="F53" s="28"/>
      <c r="G53" s="28"/>
      <c r="H53" s="28"/>
      <c r="I53" s="29" t="s">
        <v>91</v>
      </c>
      <c r="J53" s="29"/>
      <c r="K53" s="29" t="s">
        <v>112</v>
      </c>
      <c r="L53" s="29"/>
      <c r="M53" s="30">
        <f>176900</f>
        <v>176900</v>
      </c>
      <c r="N53" s="30"/>
      <c r="O53" s="30"/>
      <c r="P53" s="30">
        <f>124229</f>
        <v>124229</v>
      </c>
      <c r="Q53" s="30"/>
      <c r="R53" s="30"/>
      <c r="S53" s="30"/>
      <c r="T53" s="31">
        <f>52671</f>
        <v>52671</v>
      </c>
      <c r="U53" s="31"/>
    </row>
    <row r="54" spans="1:21" s="1" customFormat="1" ht="13.5" customHeight="1">
      <c r="A54" s="28" t="s">
        <v>113</v>
      </c>
      <c r="B54" s="28"/>
      <c r="C54" s="28"/>
      <c r="D54" s="28"/>
      <c r="E54" s="28"/>
      <c r="F54" s="28"/>
      <c r="G54" s="28"/>
      <c r="H54" s="28"/>
      <c r="I54" s="29" t="s">
        <v>91</v>
      </c>
      <c r="J54" s="29"/>
      <c r="K54" s="29" t="s">
        <v>114</v>
      </c>
      <c r="L54" s="29"/>
      <c r="M54" s="30">
        <f>339177</f>
        <v>339177</v>
      </c>
      <c r="N54" s="30"/>
      <c r="O54" s="30"/>
      <c r="P54" s="30">
        <f>246955.58</f>
        <v>246955.58</v>
      </c>
      <c r="Q54" s="30"/>
      <c r="R54" s="30"/>
      <c r="S54" s="30"/>
      <c r="T54" s="31">
        <f>92221.42</f>
        <v>92221.42</v>
      </c>
      <c r="U54" s="31"/>
    </row>
    <row r="55" spans="1:21" s="1" customFormat="1" ht="13.5" customHeight="1">
      <c r="A55" s="28" t="s">
        <v>115</v>
      </c>
      <c r="B55" s="28"/>
      <c r="C55" s="28"/>
      <c r="D55" s="28"/>
      <c r="E55" s="28"/>
      <c r="F55" s="28"/>
      <c r="G55" s="28"/>
      <c r="H55" s="28"/>
      <c r="I55" s="29" t="s">
        <v>91</v>
      </c>
      <c r="J55" s="29"/>
      <c r="K55" s="29" t="s">
        <v>116</v>
      </c>
      <c r="L55" s="29"/>
      <c r="M55" s="30">
        <f>103000</f>
        <v>103000</v>
      </c>
      <c r="N55" s="30"/>
      <c r="O55" s="30"/>
      <c r="P55" s="30">
        <f>86669.92</f>
        <v>86669.92</v>
      </c>
      <c r="Q55" s="30"/>
      <c r="R55" s="30"/>
      <c r="S55" s="30"/>
      <c r="T55" s="31">
        <f>16330.08</f>
        <v>16330.08</v>
      </c>
      <c r="U55" s="31"/>
    </row>
    <row r="56" spans="1:21" s="1" customFormat="1" ht="13.5" customHeight="1">
      <c r="A56" s="28" t="s">
        <v>113</v>
      </c>
      <c r="B56" s="28"/>
      <c r="C56" s="28"/>
      <c r="D56" s="28"/>
      <c r="E56" s="28"/>
      <c r="F56" s="28"/>
      <c r="G56" s="28"/>
      <c r="H56" s="28"/>
      <c r="I56" s="29" t="s">
        <v>91</v>
      </c>
      <c r="J56" s="29"/>
      <c r="K56" s="29" t="s">
        <v>117</v>
      </c>
      <c r="L56" s="29"/>
      <c r="M56" s="30">
        <f>7350</f>
        <v>7350</v>
      </c>
      <c r="N56" s="30"/>
      <c r="O56" s="30"/>
      <c r="P56" s="30">
        <f>7350</f>
        <v>7350</v>
      </c>
      <c r="Q56" s="30"/>
      <c r="R56" s="30"/>
      <c r="S56" s="30"/>
      <c r="T56" s="31">
        <f>0</f>
        <v>0</v>
      </c>
      <c r="U56" s="31"/>
    </row>
    <row r="57" spans="1:21" s="1" customFormat="1" ht="13.5" customHeight="1">
      <c r="A57" s="28" t="s">
        <v>118</v>
      </c>
      <c r="B57" s="28"/>
      <c r="C57" s="28"/>
      <c r="D57" s="28"/>
      <c r="E57" s="28"/>
      <c r="F57" s="28"/>
      <c r="G57" s="28"/>
      <c r="H57" s="28"/>
      <c r="I57" s="29" t="s">
        <v>91</v>
      </c>
      <c r="J57" s="29"/>
      <c r="K57" s="29" t="s">
        <v>119</v>
      </c>
      <c r="L57" s="29"/>
      <c r="M57" s="30">
        <f>180140</f>
        <v>180140</v>
      </c>
      <c r="N57" s="30"/>
      <c r="O57" s="30"/>
      <c r="P57" s="30">
        <f>180140</f>
        <v>180140</v>
      </c>
      <c r="Q57" s="30"/>
      <c r="R57" s="30"/>
      <c r="S57" s="30"/>
      <c r="T57" s="31">
        <f>0</f>
        <v>0</v>
      </c>
      <c r="U57" s="31"/>
    </row>
    <row r="58" spans="1:21" s="1" customFormat="1" ht="13.5" customHeight="1">
      <c r="A58" s="28" t="s">
        <v>115</v>
      </c>
      <c r="B58" s="28"/>
      <c r="C58" s="28"/>
      <c r="D58" s="28"/>
      <c r="E58" s="28"/>
      <c r="F58" s="28"/>
      <c r="G58" s="28"/>
      <c r="H58" s="28"/>
      <c r="I58" s="29" t="s">
        <v>91</v>
      </c>
      <c r="J58" s="29"/>
      <c r="K58" s="29" t="s">
        <v>120</v>
      </c>
      <c r="L58" s="29"/>
      <c r="M58" s="30">
        <f>150000</f>
        <v>150000</v>
      </c>
      <c r="N58" s="30"/>
      <c r="O58" s="30"/>
      <c r="P58" s="32" t="s">
        <v>51</v>
      </c>
      <c r="Q58" s="32"/>
      <c r="R58" s="32"/>
      <c r="S58" s="32"/>
      <c r="T58" s="31">
        <f>150000</f>
        <v>150000</v>
      </c>
      <c r="U58" s="31"/>
    </row>
    <row r="59" spans="1:21" s="1" customFormat="1" ht="13.5" customHeight="1">
      <c r="A59" s="28" t="s">
        <v>92</v>
      </c>
      <c r="B59" s="28"/>
      <c r="C59" s="28"/>
      <c r="D59" s="28"/>
      <c r="E59" s="28"/>
      <c r="F59" s="28"/>
      <c r="G59" s="28"/>
      <c r="H59" s="28"/>
      <c r="I59" s="29" t="s">
        <v>91</v>
      </c>
      <c r="J59" s="29"/>
      <c r="K59" s="29" t="s">
        <v>121</v>
      </c>
      <c r="L59" s="29"/>
      <c r="M59" s="30">
        <f>955500</f>
        <v>955500</v>
      </c>
      <c r="N59" s="30"/>
      <c r="O59" s="30"/>
      <c r="P59" s="30">
        <f>686815.33</f>
        <v>686815.33</v>
      </c>
      <c r="Q59" s="30"/>
      <c r="R59" s="30"/>
      <c r="S59" s="30"/>
      <c r="T59" s="31">
        <f>268684.67</f>
        <v>268684.67</v>
      </c>
      <c r="U59" s="31"/>
    </row>
    <row r="60" spans="1:21" s="1" customFormat="1" ht="13.5" customHeight="1">
      <c r="A60" s="28" t="s">
        <v>94</v>
      </c>
      <c r="B60" s="28"/>
      <c r="C60" s="28"/>
      <c r="D60" s="28"/>
      <c r="E60" s="28"/>
      <c r="F60" s="28"/>
      <c r="G60" s="28"/>
      <c r="H60" s="28"/>
      <c r="I60" s="29" t="s">
        <v>91</v>
      </c>
      <c r="J60" s="29"/>
      <c r="K60" s="29" t="s">
        <v>122</v>
      </c>
      <c r="L60" s="29"/>
      <c r="M60" s="30">
        <f>285437</f>
        <v>285437</v>
      </c>
      <c r="N60" s="30"/>
      <c r="O60" s="30"/>
      <c r="P60" s="30">
        <f>230222.29</f>
        <v>230222.29</v>
      </c>
      <c r="Q60" s="30"/>
      <c r="R60" s="30"/>
      <c r="S60" s="30"/>
      <c r="T60" s="31">
        <f>55214.71</f>
        <v>55214.71</v>
      </c>
      <c r="U60" s="31"/>
    </row>
    <row r="61" spans="1:21" s="1" customFormat="1" ht="13.5" customHeight="1">
      <c r="A61" s="28" t="s">
        <v>96</v>
      </c>
      <c r="B61" s="28"/>
      <c r="C61" s="28"/>
      <c r="D61" s="28"/>
      <c r="E61" s="28"/>
      <c r="F61" s="28"/>
      <c r="G61" s="28"/>
      <c r="H61" s="28"/>
      <c r="I61" s="29" t="s">
        <v>91</v>
      </c>
      <c r="J61" s="29"/>
      <c r="K61" s="29" t="s">
        <v>123</v>
      </c>
      <c r="L61" s="29"/>
      <c r="M61" s="30">
        <f>4663</f>
        <v>4663</v>
      </c>
      <c r="N61" s="30"/>
      <c r="O61" s="30"/>
      <c r="P61" s="30">
        <f>3563.32</f>
        <v>3563.32</v>
      </c>
      <c r="Q61" s="30"/>
      <c r="R61" s="30"/>
      <c r="S61" s="30"/>
      <c r="T61" s="31">
        <f>1099.68</f>
        <v>1099.68</v>
      </c>
      <c r="U61" s="31"/>
    </row>
    <row r="62" spans="1:21" s="1" customFormat="1" ht="13.5" customHeight="1">
      <c r="A62" s="28" t="s">
        <v>115</v>
      </c>
      <c r="B62" s="28"/>
      <c r="C62" s="28"/>
      <c r="D62" s="28"/>
      <c r="E62" s="28"/>
      <c r="F62" s="28"/>
      <c r="G62" s="28"/>
      <c r="H62" s="28"/>
      <c r="I62" s="29" t="s">
        <v>91</v>
      </c>
      <c r="J62" s="29"/>
      <c r="K62" s="29" t="s">
        <v>124</v>
      </c>
      <c r="L62" s="29"/>
      <c r="M62" s="30">
        <f>1100</f>
        <v>1100</v>
      </c>
      <c r="N62" s="30"/>
      <c r="O62" s="30"/>
      <c r="P62" s="30">
        <f>65.07</f>
        <v>65.07</v>
      </c>
      <c r="Q62" s="30"/>
      <c r="R62" s="30"/>
      <c r="S62" s="30"/>
      <c r="T62" s="31">
        <f>1034.93</f>
        <v>1034.93</v>
      </c>
      <c r="U62" s="31"/>
    </row>
    <row r="63" spans="1:21" s="1" customFormat="1" ht="13.5" customHeight="1">
      <c r="A63" s="28" t="s">
        <v>96</v>
      </c>
      <c r="B63" s="28"/>
      <c r="C63" s="28"/>
      <c r="D63" s="28"/>
      <c r="E63" s="28"/>
      <c r="F63" s="28"/>
      <c r="G63" s="28"/>
      <c r="H63" s="28"/>
      <c r="I63" s="29" t="s">
        <v>91</v>
      </c>
      <c r="J63" s="29"/>
      <c r="K63" s="29" t="s">
        <v>125</v>
      </c>
      <c r="L63" s="29"/>
      <c r="M63" s="30">
        <f>139000</f>
        <v>139000</v>
      </c>
      <c r="N63" s="30"/>
      <c r="O63" s="30"/>
      <c r="P63" s="30">
        <f>122139.11</f>
        <v>122139.11</v>
      </c>
      <c r="Q63" s="30"/>
      <c r="R63" s="30"/>
      <c r="S63" s="30"/>
      <c r="T63" s="31">
        <f>16860.89</f>
        <v>16860.89</v>
      </c>
      <c r="U63" s="31"/>
    </row>
    <row r="64" spans="1:21" s="1" customFormat="1" ht="13.5" customHeight="1">
      <c r="A64" s="28" t="s">
        <v>115</v>
      </c>
      <c r="B64" s="28"/>
      <c r="C64" s="28"/>
      <c r="D64" s="28"/>
      <c r="E64" s="28"/>
      <c r="F64" s="28"/>
      <c r="G64" s="28"/>
      <c r="H64" s="28"/>
      <c r="I64" s="29" t="s">
        <v>91</v>
      </c>
      <c r="J64" s="29"/>
      <c r="K64" s="29" t="s">
        <v>126</v>
      </c>
      <c r="L64" s="29"/>
      <c r="M64" s="30">
        <f>10000</f>
        <v>10000</v>
      </c>
      <c r="N64" s="30"/>
      <c r="O64" s="30"/>
      <c r="P64" s="30">
        <f>10000</f>
        <v>10000</v>
      </c>
      <c r="Q64" s="30"/>
      <c r="R64" s="30"/>
      <c r="S64" s="30"/>
      <c r="T64" s="31">
        <f>0</f>
        <v>0</v>
      </c>
      <c r="U64" s="31"/>
    </row>
    <row r="65" spans="1:21" s="1" customFormat="1" ht="13.5" customHeight="1">
      <c r="A65" s="28" t="s">
        <v>115</v>
      </c>
      <c r="B65" s="28"/>
      <c r="C65" s="28"/>
      <c r="D65" s="28"/>
      <c r="E65" s="28"/>
      <c r="F65" s="28"/>
      <c r="G65" s="28"/>
      <c r="H65" s="28"/>
      <c r="I65" s="29" t="s">
        <v>91</v>
      </c>
      <c r="J65" s="29"/>
      <c r="K65" s="29" t="s">
        <v>127</v>
      </c>
      <c r="L65" s="29"/>
      <c r="M65" s="30">
        <f>355600</f>
        <v>355600</v>
      </c>
      <c r="N65" s="30"/>
      <c r="O65" s="30"/>
      <c r="P65" s="30">
        <f>190000</f>
        <v>190000</v>
      </c>
      <c r="Q65" s="30"/>
      <c r="R65" s="30"/>
      <c r="S65" s="30"/>
      <c r="T65" s="31">
        <f>165600</f>
        <v>165600</v>
      </c>
      <c r="U65" s="31"/>
    </row>
    <row r="66" spans="1:21" s="1" customFormat="1" ht="13.5" customHeight="1">
      <c r="A66" s="28" t="s">
        <v>92</v>
      </c>
      <c r="B66" s="28"/>
      <c r="C66" s="28"/>
      <c r="D66" s="28"/>
      <c r="E66" s="28"/>
      <c r="F66" s="28"/>
      <c r="G66" s="28"/>
      <c r="H66" s="28"/>
      <c r="I66" s="29" t="s">
        <v>91</v>
      </c>
      <c r="J66" s="29"/>
      <c r="K66" s="29" t="s">
        <v>128</v>
      </c>
      <c r="L66" s="29"/>
      <c r="M66" s="30">
        <f>2446400</f>
        <v>2446400</v>
      </c>
      <c r="N66" s="30"/>
      <c r="O66" s="30"/>
      <c r="P66" s="30">
        <f>1636816.3</f>
        <v>1636816.3</v>
      </c>
      <c r="Q66" s="30"/>
      <c r="R66" s="30"/>
      <c r="S66" s="30"/>
      <c r="T66" s="31">
        <f>809583.7</f>
        <v>809583.7</v>
      </c>
      <c r="U66" s="31"/>
    </row>
    <row r="67" spans="1:21" s="1" customFormat="1" ht="13.5" customHeight="1">
      <c r="A67" s="28" t="s">
        <v>94</v>
      </c>
      <c r="B67" s="28"/>
      <c r="C67" s="28"/>
      <c r="D67" s="28"/>
      <c r="E67" s="28"/>
      <c r="F67" s="28"/>
      <c r="G67" s="28"/>
      <c r="H67" s="28"/>
      <c r="I67" s="29" t="s">
        <v>91</v>
      </c>
      <c r="J67" s="29"/>
      <c r="K67" s="29" t="s">
        <v>129</v>
      </c>
      <c r="L67" s="29"/>
      <c r="M67" s="30">
        <f>738800</f>
        <v>738800</v>
      </c>
      <c r="N67" s="30"/>
      <c r="O67" s="30"/>
      <c r="P67" s="30">
        <f>504974.8</f>
        <v>504974.8</v>
      </c>
      <c r="Q67" s="30"/>
      <c r="R67" s="30"/>
      <c r="S67" s="30"/>
      <c r="T67" s="31">
        <f>233825.2</f>
        <v>233825.2</v>
      </c>
      <c r="U67" s="31"/>
    </row>
    <row r="68" spans="1:21" s="1" customFormat="1" ht="13.5" customHeight="1">
      <c r="A68" s="28" t="s">
        <v>100</v>
      </c>
      <c r="B68" s="28"/>
      <c r="C68" s="28"/>
      <c r="D68" s="28"/>
      <c r="E68" s="28"/>
      <c r="F68" s="28"/>
      <c r="G68" s="28"/>
      <c r="H68" s="28"/>
      <c r="I68" s="29" t="s">
        <v>91</v>
      </c>
      <c r="J68" s="29"/>
      <c r="K68" s="29" t="s">
        <v>130</v>
      </c>
      <c r="L68" s="29"/>
      <c r="M68" s="30">
        <f>400</f>
        <v>400</v>
      </c>
      <c r="N68" s="30"/>
      <c r="O68" s="30"/>
      <c r="P68" s="30">
        <f>400</f>
        <v>400</v>
      </c>
      <c r="Q68" s="30"/>
      <c r="R68" s="30"/>
      <c r="S68" s="30"/>
      <c r="T68" s="31">
        <f>0</f>
        <v>0</v>
      </c>
      <c r="U68" s="31"/>
    </row>
    <row r="69" spans="1:21" s="1" customFormat="1" ht="13.5" customHeight="1">
      <c r="A69" s="28" t="s">
        <v>104</v>
      </c>
      <c r="B69" s="28"/>
      <c r="C69" s="28"/>
      <c r="D69" s="28"/>
      <c r="E69" s="28"/>
      <c r="F69" s="28"/>
      <c r="G69" s="28"/>
      <c r="H69" s="28"/>
      <c r="I69" s="29" t="s">
        <v>91</v>
      </c>
      <c r="J69" s="29"/>
      <c r="K69" s="29" t="s">
        <v>131</v>
      </c>
      <c r="L69" s="29"/>
      <c r="M69" s="30">
        <f>522.5</f>
        <v>522.5</v>
      </c>
      <c r="N69" s="30"/>
      <c r="O69" s="30"/>
      <c r="P69" s="30">
        <f>522.5</f>
        <v>522.5</v>
      </c>
      <c r="Q69" s="30"/>
      <c r="R69" s="30"/>
      <c r="S69" s="30"/>
      <c r="T69" s="31">
        <f>0</f>
        <v>0</v>
      </c>
      <c r="U69" s="31"/>
    </row>
    <row r="70" spans="1:21" s="1" customFormat="1" ht="13.5" customHeight="1">
      <c r="A70" s="28" t="s">
        <v>108</v>
      </c>
      <c r="B70" s="28"/>
      <c r="C70" s="28"/>
      <c r="D70" s="28"/>
      <c r="E70" s="28"/>
      <c r="F70" s="28"/>
      <c r="G70" s="28"/>
      <c r="H70" s="28"/>
      <c r="I70" s="29" t="s">
        <v>91</v>
      </c>
      <c r="J70" s="29"/>
      <c r="K70" s="29" t="s">
        <v>132</v>
      </c>
      <c r="L70" s="29"/>
      <c r="M70" s="30">
        <f>2100</f>
        <v>2100</v>
      </c>
      <c r="N70" s="30"/>
      <c r="O70" s="30"/>
      <c r="P70" s="30">
        <f>1740</f>
        <v>1740</v>
      </c>
      <c r="Q70" s="30"/>
      <c r="R70" s="30"/>
      <c r="S70" s="30"/>
      <c r="T70" s="31">
        <f>360</f>
        <v>360</v>
      </c>
      <c r="U70" s="31"/>
    </row>
    <row r="71" spans="1:21" s="1" customFormat="1" ht="13.5" customHeight="1">
      <c r="A71" s="28" t="s">
        <v>96</v>
      </c>
      <c r="B71" s="28"/>
      <c r="C71" s="28"/>
      <c r="D71" s="28"/>
      <c r="E71" s="28"/>
      <c r="F71" s="28"/>
      <c r="G71" s="28"/>
      <c r="H71" s="28"/>
      <c r="I71" s="29" t="s">
        <v>91</v>
      </c>
      <c r="J71" s="29"/>
      <c r="K71" s="29" t="s">
        <v>133</v>
      </c>
      <c r="L71" s="29"/>
      <c r="M71" s="30">
        <f>18960</f>
        <v>18960</v>
      </c>
      <c r="N71" s="30"/>
      <c r="O71" s="30"/>
      <c r="P71" s="30">
        <f>17354.71</f>
        <v>17354.71</v>
      </c>
      <c r="Q71" s="30"/>
      <c r="R71" s="30"/>
      <c r="S71" s="30"/>
      <c r="T71" s="31">
        <f>1605.29</f>
        <v>1605.29</v>
      </c>
      <c r="U71" s="31"/>
    </row>
    <row r="72" spans="1:21" s="1" customFormat="1" ht="13.5" customHeight="1">
      <c r="A72" s="28" t="s">
        <v>113</v>
      </c>
      <c r="B72" s="28"/>
      <c r="C72" s="28"/>
      <c r="D72" s="28"/>
      <c r="E72" s="28"/>
      <c r="F72" s="28"/>
      <c r="G72" s="28"/>
      <c r="H72" s="28"/>
      <c r="I72" s="29" t="s">
        <v>91</v>
      </c>
      <c r="J72" s="29"/>
      <c r="K72" s="29" t="s">
        <v>134</v>
      </c>
      <c r="L72" s="29"/>
      <c r="M72" s="30">
        <f>388917.5</f>
        <v>388917.5</v>
      </c>
      <c r="N72" s="30"/>
      <c r="O72" s="30"/>
      <c r="P72" s="30">
        <f>205470.11</f>
        <v>205470.11</v>
      </c>
      <c r="Q72" s="30"/>
      <c r="R72" s="30"/>
      <c r="S72" s="30"/>
      <c r="T72" s="31">
        <f>183447.39</f>
        <v>183447.39</v>
      </c>
      <c r="U72" s="31"/>
    </row>
    <row r="73" spans="1:21" s="1" customFormat="1" ht="13.5" customHeight="1">
      <c r="A73" s="28" t="s">
        <v>115</v>
      </c>
      <c r="B73" s="28"/>
      <c r="C73" s="28"/>
      <c r="D73" s="28"/>
      <c r="E73" s="28"/>
      <c r="F73" s="28"/>
      <c r="G73" s="28"/>
      <c r="H73" s="28"/>
      <c r="I73" s="29" t="s">
        <v>91</v>
      </c>
      <c r="J73" s="29"/>
      <c r="K73" s="29" t="s">
        <v>135</v>
      </c>
      <c r="L73" s="29"/>
      <c r="M73" s="30">
        <f>175200</f>
        <v>175200</v>
      </c>
      <c r="N73" s="30"/>
      <c r="O73" s="30"/>
      <c r="P73" s="30">
        <f>9023.85</f>
        <v>9023.85</v>
      </c>
      <c r="Q73" s="30"/>
      <c r="R73" s="30"/>
      <c r="S73" s="30"/>
      <c r="T73" s="31">
        <f>166176.15</f>
        <v>166176.15</v>
      </c>
      <c r="U73" s="31"/>
    </row>
    <row r="74" spans="1:21" s="1" customFormat="1" ht="13.5" customHeight="1">
      <c r="A74" s="28" t="s">
        <v>115</v>
      </c>
      <c r="B74" s="28"/>
      <c r="C74" s="28"/>
      <c r="D74" s="28"/>
      <c r="E74" s="28"/>
      <c r="F74" s="28"/>
      <c r="G74" s="28"/>
      <c r="H74" s="28"/>
      <c r="I74" s="29" t="s">
        <v>91</v>
      </c>
      <c r="J74" s="29"/>
      <c r="K74" s="29" t="s">
        <v>136</v>
      </c>
      <c r="L74" s="29"/>
      <c r="M74" s="30">
        <f>0</f>
        <v>0</v>
      </c>
      <c r="N74" s="30"/>
      <c r="O74" s="30"/>
      <c r="P74" s="32" t="s">
        <v>51</v>
      </c>
      <c r="Q74" s="32"/>
      <c r="R74" s="32"/>
      <c r="S74" s="32"/>
      <c r="T74" s="31">
        <f>0</f>
        <v>0</v>
      </c>
      <c r="U74" s="31"/>
    </row>
    <row r="75" spans="1:21" s="1" customFormat="1" ht="13.5" customHeight="1">
      <c r="A75" s="28" t="s">
        <v>115</v>
      </c>
      <c r="B75" s="28"/>
      <c r="C75" s="28"/>
      <c r="D75" s="28"/>
      <c r="E75" s="28"/>
      <c r="F75" s="28"/>
      <c r="G75" s="28"/>
      <c r="H75" s="28"/>
      <c r="I75" s="29" t="s">
        <v>91</v>
      </c>
      <c r="J75" s="29"/>
      <c r="K75" s="29" t="s">
        <v>137</v>
      </c>
      <c r="L75" s="29"/>
      <c r="M75" s="30">
        <f>265200</f>
        <v>265200</v>
      </c>
      <c r="N75" s="30"/>
      <c r="O75" s="30"/>
      <c r="P75" s="30">
        <f>134004</f>
        <v>134004</v>
      </c>
      <c r="Q75" s="30"/>
      <c r="R75" s="30"/>
      <c r="S75" s="30"/>
      <c r="T75" s="31">
        <f>131196</f>
        <v>131196</v>
      </c>
      <c r="U75" s="31"/>
    </row>
    <row r="76" spans="1:21" s="1" customFormat="1" ht="13.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9" t="s">
        <v>91</v>
      </c>
      <c r="J76" s="29"/>
      <c r="K76" s="29" t="s">
        <v>138</v>
      </c>
      <c r="L76" s="29"/>
      <c r="M76" s="30">
        <f>336000</f>
        <v>336000</v>
      </c>
      <c r="N76" s="30"/>
      <c r="O76" s="30"/>
      <c r="P76" s="30">
        <f>193355</f>
        <v>193355</v>
      </c>
      <c r="Q76" s="30"/>
      <c r="R76" s="30"/>
      <c r="S76" s="30"/>
      <c r="T76" s="31">
        <f>142645</f>
        <v>142645</v>
      </c>
      <c r="U76" s="31"/>
    </row>
    <row r="77" spans="1:21" s="1" customFormat="1" ht="13.5" customHeight="1">
      <c r="A77" s="28" t="s">
        <v>96</v>
      </c>
      <c r="B77" s="28"/>
      <c r="C77" s="28"/>
      <c r="D77" s="28"/>
      <c r="E77" s="28"/>
      <c r="F77" s="28"/>
      <c r="G77" s="28"/>
      <c r="H77" s="28"/>
      <c r="I77" s="29" t="s">
        <v>91</v>
      </c>
      <c r="J77" s="29"/>
      <c r="K77" s="29" t="s">
        <v>139</v>
      </c>
      <c r="L77" s="29"/>
      <c r="M77" s="30">
        <f>442900</f>
        <v>442900</v>
      </c>
      <c r="N77" s="30"/>
      <c r="O77" s="30"/>
      <c r="P77" s="30">
        <f>313876.45</f>
        <v>313876.45</v>
      </c>
      <c r="Q77" s="30"/>
      <c r="R77" s="30"/>
      <c r="S77" s="30"/>
      <c r="T77" s="31">
        <f>129023.55</f>
        <v>129023.55</v>
      </c>
      <c r="U77" s="31"/>
    </row>
    <row r="78" spans="1:21" s="1" customFormat="1" ht="13.5" customHeight="1">
      <c r="A78" s="28" t="s">
        <v>96</v>
      </c>
      <c r="B78" s="28"/>
      <c r="C78" s="28"/>
      <c r="D78" s="28"/>
      <c r="E78" s="28"/>
      <c r="F78" s="28"/>
      <c r="G78" s="28"/>
      <c r="H78" s="28"/>
      <c r="I78" s="29" t="s">
        <v>91</v>
      </c>
      <c r="J78" s="29"/>
      <c r="K78" s="29" t="s">
        <v>140</v>
      </c>
      <c r="L78" s="29"/>
      <c r="M78" s="30">
        <f>200000</f>
        <v>200000</v>
      </c>
      <c r="N78" s="30"/>
      <c r="O78" s="30"/>
      <c r="P78" s="32" t="s">
        <v>51</v>
      </c>
      <c r="Q78" s="32"/>
      <c r="R78" s="32"/>
      <c r="S78" s="32"/>
      <c r="T78" s="31">
        <f>200000</f>
        <v>200000</v>
      </c>
      <c r="U78" s="31"/>
    </row>
    <row r="79" spans="1:21" s="1" customFormat="1" ht="13.5" customHeight="1">
      <c r="A79" s="28" t="s">
        <v>96</v>
      </c>
      <c r="B79" s="28"/>
      <c r="C79" s="28"/>
      <c r="D79" s="28"/>
      <c r="E79" s="28"/>
      <c r="F79" s="28"/>
      <c r="G79" s="28"/>
      <c r="H79" s="28"/>
      <c r="I79" s="29" t="s">
        <v>91</v>
      </c>
      <c r="J79" s="29"/>
      <c r="K79" s="29" t="s">
        <v>141</v>
      </c>
      <c r="L79" s="29"/>
      <c r="M79" s="30">
        <f>47000</f>
        <v>47000</v>
      </c>
      <c r="N79" s="30"/>
      <c r="O79" s="30"/>
      <c r="P79" s="32" t="s">
        <v>51</v>
      </c>
      <c r="Q79" s="32"/>
      <c r="R79" s="32"/>
      <c r="S79" s="32"/>
      <c r="T79" s="31">
        <f>47000</f>
        <v>47000</v>
      </c>
      <c r="U79" s="31"/>
    </row>
    <row r="80" spans="1:21" s="1" customFormat="1" ht="13.5" customHeight="1">
      <c r="A80" s="28" t="s">
        <v>113</v>
      </c>
      <c r="B80" s="28"/>
      <c r="C80" s="28"/>
      <c r="D80" s="28"/>
      <c r="E80" s="28"/>
      <c r="F80" s="28"/>
      <c r="G80" s="28"/>
      <c r="H80" s="28"/>
      <c r="I80" s="29" t="s">
        <v>91</v>
      </c>
      <c r="J80" s="29"/>
      <c r="K80" s="29" t="s">
        <v>142</v>
      </c>
      <c r="L80" s="29"/>
      <c r="M80" s="30">
        <f>39000</f>
        <v>39000</v>
      </c>
      <c r="N80" s="30"/>
      <c r="O80" s="30"/>
      <c r="P80" s="32" t="s">
        <v>51</v>
      </c>
      <c r="Q80" s="32"/>
      <c r="R80" s="32"/>
      <c r="S80" s="32"/>
      <c r="T80" s="31">
        <f>39000</f>
        <v>39000</v>
      </c>
      <c r="U80" s="31"/>
    </row>
    <row r="81" spans="1:21" s="1" customFormat="1" ht="13.5" customHeight="1">
      <c r="A81" s="28" t="s">
        <v>92</v>
      </c>
      <c r="B81" s="28"/>
      <c r="C81" s="28"/>
      <c r="D81" s="28"/>
      <c r="E81" s="28"/>
      <c r="F81" s="28"/>
      <c r="G81" s="28"/>
      <c r="H81" s="28"/>
      <c r="I81" s="29" t="s">
        <v>91</v>
      </c>
      <c r="J81" s="29"/>
      <c r="K81" s="29" t="s">
        <v>143</v>
      </c>
      <c r="L81" s="29"/>
      <c r="M81" s="30">
        <f>302300</f>
        <v>302300</v>
      </c>
      <c r="N81" s="30"/>
      <c r="O81" s="30"/>
      <c r="P81" s="30">
        <f>206084.95</f>
        <v>206084.95</v>
      </c>
      <c r="Q81" s="30"/>
      <c r="R81" s="30"/>
      <c r="S81" s="30"/>
      <c r="T81" s="31">
        <f>96215.05</f>
        <v>96215.05</v>
      </c>
      <c r="U81" s="31"/>
    </row>
    <row r="82" spans="1:21" s="1" customFormat="1" ht="13.5" customHeight="1">
      <c r="A82" s="28" t="s">
        <v>94</v>
      </c>
      <c r="B82" s="28"/>
      <c r="C82" s="28"/>
      <c r="D82" s="28"/>
      <c r="E82" s="28"/>
      <c r="F82" s="28"/>
      <c r="G82" s="28"/>
      <c r="H82" s="28"/>
      <c r="I82" s="29" t="s">
        <v>91</v>
      </c>
      <c r="J82" s="29"/>
      <c r="K82" s="29" t="s">
        <v>144</v>
      </c>
      <c r="L82" s="29"/>
      <c r="M82" s="30">
        <f>74000</f>
        <v>74000</v>
      </c>
      <c r="N82" s="30"/>
      <c r="O82" s="30"/>
      <c r="P82" s="30">
        <f>56574.12</f>
        <v>56574.12</v>
      </c>
      <c r="Q82" s="30"/>
      <c r="R82" s="30"/>
      <c r="S82" s="30"/>
      <c r="T82" s="31">
        <f>17425.88</f>
        <v>17425.88</v>
      </c>
      <c r="U82" s="31"/>
    </row>
    <row r="83" spans="1:21" s="1" customFormat="1" ht="13.5" customHeight="1">
      <c r="A83" s="28" t="s">
        <v>115</v>
      </c>
      <c r="B83" s="28"/>
      <c r="C83" s="28"/>
      <c r="D83" s="28"/>
      <c r="E83" s="28"/>
      <c r="F83" s="28"/>
      <c r="G83" s="28"/>
      <c r="H83" s="28"/>
      <c r="I83" s="29" t="s">
        <v>91</v>
      </c>
      <c r="J83" s="29"/>
      <c r="K83" s="29" t="s">
        <v>145</v>
      </c>
      <c r="L83" s="29"/>
      <c r="M83" s="30">
        <f>0</f>
        <v>0</v>
      </c>
      <c r="N83" s="30"/>
      <c r="O83" s="30"/>
      <c r="P83" s="32" t="s">
        <v>51</v>
      </c>
      <c r="Q83" s="32"/>
      <c r="R83" s="32"/>
      <c r="S83" s="32"/>
      <c r="T83" s="31">
        <f>0</f>
        <v>0</v>
      </c>
      <c r="U83" s="31"/>
    </row>
    <row r="84" spans="1:21" s="1" customFormat="1" ht="13.5" customHeight="1">
      <c r="A84" s="28" t="s">
        <v>111</v>
      </c>
      <c r="B84" s="28"/>
      <c r="C84" s="28"/>
      <c r="D84" s="28"/>
      <c r="E84" s="28"/>
      <c r="F84" s="28"/>
      <c r="G84" s="28"/>
      <c r="H84" s="28"/>
      <c r="I84" s="29" t="s">
        <v>91</v>
      </c>
      <c r="J84" s="29"/>
      <c r="K84" s="29" t="s">
        <v>146</v>
      </c>
      <c r="L84" s="29"/>
      <c r="M84" s="30">
        <f>50000</f>
        <v>50000</v>
      </c>
      <c r="N84" s="30"/>
      <c r="O84" s="30"/>
      <c r="P84" s="32" t="s">
        <v>51</v>
      </c>
      <c r="Q84" s="32"/>
      <c r="R84" s="32"/>
      <c r="S84" s="32"/>
      <c r="T84" s="31">
        <f>50000</f>
        <v>50000</v>
      </c>
      <c r="U84" s="31"/>
    </row>
    <row r="85" spans="1:21" s="1" customFormat="1" ht="13.5" customHeight="1">
      <c r="A85" s="28" t="s">
        <v>113</v>
      </c>
      <c r="B85" s="28"/>
      <c r="C85" s="28"/>
      <c r="D85" s="28"/>
      <c r="E85" s="28"/>
      <c r="F85" s="28"/>
      <c r="G85" s="28"/>
      <c r="H85" s="28"/>
      <c r="I85" s="29" t="s">
        <v>91</v>
      </c>
      <c r="J85" s="29"/>
      <c r="K85" s="29" t="s">
        <v>147</v>
      </c>
      <c r="L85" s="29"/>
      <c r="M85" s="30">
        <f>10000</f>
        <v>10000</v>
      </c>
      <c r="N85" s="30"/>
      <c r="O85" s="30"/>
      <c r="P85" s="30">
        <f>2794.68</f>
        <v>2794.68</v>
      </c>
      <c r="Q85" s="30"/>
      <c r="R85" s="30"/>
      <c r="S85" s="30"/>
      <c r="T85" s="31">
        <f>7205.32</f>
        <v>7205.32</v>
      </c>
      <c r="U85" s="31"/>
    </row>
    <row r="86" spans="1:21" s="1" customFormat="1" ht="13.5" customHeight="1">
      <c r="A86" s="28" t="s">
        <v>118</v>
      </c>
      <c r="B86" s="28"/>
      <c r="C86" s="28"/>
      <c r="D86" s="28"/>
      <c r="E86" s="28"/>
      <c r="F86" s="28"/>
      <c r="G86" s="28"/>
      <c r="H86" s="28"/>
      <c r="I86" s="29" t="s">
        <v>91</v>
      </c>
      <c r="J86" s="29"/>
      <c r="K86" s="29" t="s">
        <v>148</v>
      </c>
      <c r="L86" s="29"/>
      <c r="M86" s="30">
        <f>0</f>
        <v>0</v>
      </c>
      <c r="N86" s="30"/>
      <c r="O86" s="30"/>
      <c r="P86" s="32" t="s">
        <v>51</v>
      </c>
      <c r="Q86" s="32"/>
      <c r="R86" s="32"/>
      <c r="S86" s="32"/>
      <c r="T86" s="31">
        <f>0</f>
        <v>0</v>
      </c>
      <c r="U86" s="31"/>
    </row>
    <row r="87" spans="1:21" s="1" customFormat="1" ht="13.5" customHeight="1">
      <c r="A87" s="28" t="s">
        <v>118</v>
      </c>
      <c r="B87" s="28"/>
      <c r="C87" s="28"/>
      <c r="D87" s="28"/>
      <c r="E87" s="28"/>
      <c r="F87" s="28"/>
      <c r="G87" s="28"/>
      <c r="H87" s="28"/>
      <c r="I87" s="29" t="s">
        <v>91</v>
      </c>
      <c r="J87" s="29"/>
      <c r="K87" s="29" t="s">
        <v>149</v>
      </c>
      <c r="L87" s="29"/>
      <c r="M87" s="30">
        <f>545080.17</f>
        <v>545080.17</v>
      </c>
      <c r="N87" s="30"/>
      <c r="O87" s="30"/>
      <c r="P87" s="30">
        <f>545080.17</f>
        <v>545080.17</v>
      </c>
      <c r="Q87" s="30"/>
      <c r="R87" s="30"/>
      <c r="S87" s="30"/>
      <c r="T87" s="31">
        <f>0</f>
        <v>0</v>
      </c>
      <c r="U87" s="31"/>
    </row>
    <row r="88" spans="1:21" s="1" customFormat="1" ht="13.5" customHeight="1">
      <c r="A88" s="28" t="s">
        <v>118</v>
      </c>
      <c r="B88" s="28"/>
      <c r="C88" s="28"/>
      <c r="D88" s="28"/>
      <c r="E88" s="28"/>
      <c r="F88" s="28"/>
      <c r="G88" s="28"/>
      <c r="H88" s="28"/>
      <c r="I88" s="29" t="s">
        <v>91</v>
      </c>
      <c r="J88" s="29"/>
      <c r="K88" s="29" t="s">
        <v>150</v>
      </c>
      <c r="L88" s="29"/>
      <c r="M88" s="30">
        <f>244955.92</f>
        <v>244955.92</v>
      </c>
      <c r="N88" s="30"/>
      <c r="O88" s="30"/>
      <c r="P88" s="32" t="s">
        <v>51</v>
      </c>
      <c r="Q88" s="32"/>
      <c r="R88" s="32"/>
      <c r="S88" s="32"/>
      <c r="T88" s="31">
        <f>244955.92</f>
        <v>244955.92</v>
      </c>
      <c r="U88" s="31"/>
    </row>
    <row r="89" spans="1:21" s="1" customFormat="1" ht="13.5" customHeight="1">
      <c r="A89" s="28" t="s">
        <v>115</v>
      </c>
      <c r="B89" s="28"/>
      <c r="C89" s="28"/>
      <c r="D89" s="28"/>
      <c r="E89" s="28"/>
      <c r="F89" s="28"/>
      <c r="G89" s="28"/>
      <c r="H89" s="28"/>
      <c r="I89" s="29" t="s">
        <v>91</v>
      </c>
      <c r="J89" s="29"/>
      <c r="K89" s="29" t="s">
        <v>151</v>
      </c>
      <c r="L89" s="29"/>
      <c r="M89" s="30">
        <f>64000</f>
        <v>64000</v>
      </c>
      <c r="N89" s="30"/>
      <c r="O89" s="30"/>
      <c r="P89" s="30">
        <f>27500</f>
        <v>27500</v>
      </c>
      <c r="Q89" s="30"/>
      <c r="R89" s="30"/>
      <c r="S89" s="30"/>
      <c r="T89" s="31">
        <f>36500</f>
        <v>36500</v>
      </c>
      <c r="U89" s="31"/>
    </row>
    <row r="90" spans="1:21" s="1" customFormat="1" ht="13.5" customHeight="1">
      <c r="A90" s="28" t="s">
        <v>113</v>
      </c>
      <c r="B90" s="28"/>
      <c r="C90" s="28"/>
      <c r="D90" s="28"/>
      <c r="E90" s="28"/>
      <c r="F90" s="28"/>
      <c r="G90" s="28"/>
      <c r="H90" s="28"/>
      <c r="I90" s="29" t="s">
        <v>91</v>
      </c>
      <c r="J90" s="29"/>
      <c r="K90" s="29" t="s">
        <v>152</v>
      </c>
      <c r="L90" s="29"/>
      <c r="M90" s="30">
        <f>4700</f>
        <v>4700</v>
      </c>
      <c r="N90" s="30"/>
      <c r="O90" s="30"/>
      <c r="P90" s="30">
        <f>4700</f>
        <v>4700</v>
      </c>
      <c r="Q90" s="30"/>
      <c r="R90" s="30"/>
      <c r="S90" s="30"/>
      <c r="T90" s="31">
        <f>0</f>
        <v>0</v>
      </c>
      <c r="U90" s="31"/>
    </row>
    <row r="91" spans="1:21" s="1" customFormat="1" ht="13.5" customHeight="1">
      <c r="A91" s="28" t="s">
        <v>115</v>
      </c>
      <c r="B91" s="28"/>
      <c r="C91" s="28"/>
      <c r="D91" s="28"/>
      <c r="E91" s="28"/>
      <c r="F91" s="28"/>
      <c r="G91" s="28"/>
      <c r="H91" s="28"/>
      <c r="I91" s="29" t="s">
        <v>91</v>
      </c>
      <c r="J91" s="29"/>
      <c r="K91" s="29" t="s">
        <v>153</v>
      </c>
      <c r="L91" s="29"/>
      <c r="M91" s="30">
        <f>25500</f>
        <v>25500</v>
      </c>
      <c r="N91" s="30"/>
      <c r="O91" s="30"/>
      <c r="P91" s="32" t="s">
        <v>51</v>
      </c>
      <c r="Q91" s="32"/>
      <c r="R91" s="32"/>
      <c r="S91" s="32"/>
      <c r="T91" s="31">
        <f>25500</f>
        <v>25500</v>
      </c>
      <c r="U91" s="31"/>
    </row>
    <row r="92" spans="1:21" s="1" customFormat="1" ht="13.5" customHeight="1">
      <c r="A92" s="28" t="s">
        <v>115</v>
      </c>
      <c r="B92" s="28"/>
      <c r="C92" s="28"/>
      <c r="D92" s="28"/>
      <c r="E92" s="28"/>
      <c r="F92" s="28"/>
      <c r="G92" s="28"/>
      <c r="H92" s="28"/>
      <c r="I92" s="29" t="s">
        <v>91</v>
      </c>
      <c r="J92" s="29"/>
      <c r="K92" s="29" t="s">
        <v>154</v>
      </c>
      <c r="L92" s="29"/>
      <c r="M92" s="30">
        <f>21504</f>
        <v>21504</v>
      </c>
      <c r="N92" s="30"/>
      <c r="O92" s="30"/>
      <c r="P92" s="32" t="s">
        <v>51</v>
      </c>
      <c r="Q92" s="32"/>
      <c r="R92" s="32"/>
      <c r="S92" s="32"/>
      <c r="T92" s="31">
        <f>21504</f>
        <v>21504</v>
      </c>
      <c r="U92" s="31"/>
    </row>
    <row r="93" spans="1:21" s="1" customFormat="1" ht="13.5" customHeight="1">
      <c r="A93" s="28" t="s">
        <v>111</v>
      </c>
      <c r="B93" s="28"/>
      <c r="C93" s="28"/>
      <c r="D93" s="28"/>
      <c r="E93" s="28"/>
      <c r="F93" s="28"/>
      <c r="G93" s="28"/>
      <c r="H93" s="28"/>
      <c r="I93" s="29" t="s">
        <v>91</v>
      </c>
      <c r="J93" s="29"/>
      <c r="K93" s="29" t="s">
        <v>155</v>
      </c>
      <c r="L93" s="29"/>
      <c r="M93" s="30">
        <f>6000</f>
        <v>6000</v>
      </c>
      <c r="N93" s="30"/>
      <c r="O93" s="30"/>
      <c r="P93" s="30">
        <f>6000</f>
        <v>6000</v>
      </c>
      <c r="Q93" s="30"/>
      <c r="R93" s="30"/>
      <c r="S93" s="30"/>
      <c r="T93" s="31">
        <f>0</f>
        <v>0</v>
      </c>
      <c r="U93" s="31"/>
    </row>
    <row r="94" spans="1:21" s="1" customFormat="1" ht="13.5" customHeight="1">
      <c r="A94" s="28" t="s">
        <v>113</v>
      </c>
      <c r="B94" s="28"/>
      <c r="C94" s="28"/>
      <c r="D94" s="28"/>
      <c r="E94" s="28"/>
      <c r="F94" s="28"/>
      <c r="G94" s="28"/>
      <c r="H94" s="28"/>
      <c r="I94" s="29" t="s">
        <v>91</v>
      </c>
      <c r="J94" s="29"/>
      <c r="K94" s="29" t="s">
        <v>156</v>
      </c>
      <c r="L94" s="29"/>
      <c r="M94" s="30">
        <f>3696</f>
        <v>3696</v>
      </c>
      <c r="N94" s="30"/>
      <c r="O94" s="30"/>
      <c r="P94" s="30">
        <f>3696</f>
        <v>3696</v>
      </c>
      <c r="Q94" s="30"/>
      <c r="R94" s="30"/>
      <c r="S94" s="30"/>
      <c r="T94" s="31">
        <f>0</f>
        <v>0</v>
      </c>
      <c r="U94" s="31"/>
    </row>
    <row r="95" spans="1:21" s="1" customFormat="1" ht="13.5" customHeight="1">
      <c r="A95" s="28" t="s">
        <v>108</v>
      </c>
      <c r="B95" s="28"/>
      <c r="C95" s="28"/>
      <c r="D95" s="28"/>
      <c r="E95" s="28"/>
      <c r="F95" s="28"/>
      <c r="G95" s="28"/>
      <c r="H95" s="28"/>
      <c r="I95" s="29" t="s">
        <v>91</v>
      </c>
      <c r="J95" s="29"/>
      <c r="K95" s="29" t="s">
        <v>157</v>
      </c>
      <c r="L95" s="29"/>
      <c r="M95" s="30">
        <f>609859.78</f>
        <v>609859.78</v>
      </c>
      <c r="N95" s="30"/>
      <c r="O95" s="30"/>
      <c r="P95" s="30">
        <f>304820.49</f>
        <v>304820.49</v>
      </c>
      <c r="Q95" s="30"/>
      <c r="R95" s="30"/>
      <c r="S95" s="30"/>
      <c r="T95" s="31">
        <f>305039.29</f>
        <v>305039.29</v>
      </c>
      <c r="U95" s="31"/>
    </row>
    <row r="96" spans="1:21" s="1" customFormat="1" ht="13.5" customHeight="1">
      <c r="A96" s="28" t="s">
        <v>96</v>
      </c>
      <c r="B96" s="28"/>
      <c r="C96" s="28"/>
      <c r="D96" s="28"/>
      <c r="E96" s="28"/>
      <c r="F96" s="28"/>
      <c r="G96" s="28"/>
      <c r="H96" s="28"/>
      <c r="I96" s="29" t="s">
        <v>91</v>
      </c>
      <c r="J96" s="29"/>
      <c r="K96" s="29" t="s">
        <v>158</v>
      </c>
      <c r="L96" s="29"/>
      <c r="M96" s="30">
        <f>170000</f>
        <v>170000</v>
      </c>
      <c r="N96" s="30"/>
      <c r="O96" s="30"/>
      <c r="P96" s="30">
        <f>141534.77</f>
        <v>141534.77</v>
      </c>
      <c r="Q96" s="30"/>
      <c r="R96" s="30"/>
      <c r="S96" s="30"/>
      <c r="T96" s="31">
        <f>28465.23</f>
        <v>28465.23</v>
      </c>
      <c r="U96" s="31"/>
    </row>
    <row r="97" spans="1:21" s="1" customFormat="1" ht="13.5" customHeight="1">
      <c r="A97" s="28" t="s">
        <v>108</v>
      </c>
      <c r="B97" s="28"/>
      <c r="C97" s="28"/>
      <c r="D97" s="28"/>
      <c r="E97" s="28"/>
      <c r="F97" s="28"/>
      <c r="G97" s="28"/>
      <c r="H97" s="28"/>
      <c r="I97" s="29" t="s">
        <v>91</v>
      </c>
      <c r="J97" s="29"/>
      <c r="K97" s="29" t="s">
        <v>159</v>
      </c>
      <c r="L97" s="29"/>
      <c r="M97" s="30">
        <f>4050000</f>
        <v>4050000</v>
      </c>
      <c r="N97" s="30"/>
      <c r="O97" s="30"/>
      <c r="P97" s="30">
        <f>4050000</f>
        <v>4050000</v>
      </c>
      <c r="Q97" s="30"/>
      <c r="R97" s="30"/>
      <c r="S97" s="30"/>
      <c r="T97" s="31">
        <f>0</f>
        <v>0</v>
      </c>
      <c r="U97" s="31"/>
    </row>
    <row r="98" spans="1:21" s="1" customFormat="1" ht="13.5" customHeight="1">
      <c r="A98" s="28" t="s">
        <v>108</v>
      </c>
      <c r="B98" s="28"/>
      <c r="C98" s="28"/>
      <c r="D98" s="28"/>
      <c r="E98" s="28"/>
      <c r="F98" s="28"/>
      <c r="G98" s="28"/>
      <c r="H98" s="28"/>
      <c r="I98" s="29" t="s">
        <v>91</v>
      </c>
      <c r="J98" s="29"/>
      <c r="K98" s="29" t="s">
        <v>160</v>
      </c>
      <c r="L98" s="29"/>
      <c r="M98" s="30">
        <f>0</f>
        <v>0</v>
      </c>
      <c r="N98" s="30"/>
      <c r="O98" s="30"/>
      <c r="P98" s="32" t="s">
        <v>51</v>
      </c>
      <c r="Q98" s="32"/>
      <c r="R98" s="32"/>
      <c r="S98" s="32"/>
      <c r="T98" s="31">
        <f>0</f>
        <v>0</v>
      </c>
      <c r="U98" s="31"/>
    </row>
    <row r="99" spans="1:21" s="1" customFormat="1" ht="13.5" customHeight="1">
      <c r="A99" s="28" t="s">
        <v>108</v>
      </c>
      <c r="B99" s="28"/>
      <c r="C99" s="28"/>
      <c r="D99" s="28"/>
      <c r="E99" s="28"/>
      <c r="F99" s="28"/>
      <c r="G99" s="28"/>
      <c r="H99" s="28"/>
      <c r="I99" s="29" t="s">
        <v>91</v>
      </c>
      <c r="J99" s="29"/>
      <c r="K99" s="29" t="s">
        <v>161</v>
      </c>
      <c r="L99" s="29"/>
      <c r="M99" s="30">
        <f>1151000</f>
        <v>1151000</v>
      </c>
      <c r="N99" s="30"/>
      <c r="O99" s="30"/>
      <c r="P99" s="30">
        <f>450183</f>
        <v>450183</v>
      </c>
      <c r="Q99" s="30"/>
      <c r="R99" s="30"/>
      <c r="S99" s="30"/>
      <c r="T99" s="31">
        <f>700817</f>
        <v>700817</v>
      </c>
      <c r="U99" s="31"/>
    </row>
    <row r="100" spans="1:21" s="1" customFormat="1" ht="13.5" customHeight="1">
      <c r="A100" s="28" t="s">
        <v>108</v>
      </c>
      <c r="B100" s="28"/>
      <c r="C100" s="28"/>
      <c r="D100" s="28"/>
      <c r="E100" s="28"/>
      <c r="F100" s="28"/>
      <c r="G100" s="28"/>
      <c r="H100" s="28"/>
      <c r="I100" s="29" t="s">
        <v>91</v>
      </c>
      <c r="J100" s="29"/>
      <c r="K100" s="29" t="s">
        <v>162</v>
      </c>
      <c r="L100" s="29"/>
      <c r="M100" s="30">
        <f>298900</f>
        <v>298900</v>
      </c>
      <c r="N100" s="30"/>
      <c r="O100" s="30"/>
      <c r="P100" s="32" t="s">
        <v>51</v>
      </c>
      <c r="Q100" s="32"/>
      <c r="R100" s="32"/>
      <c r="S100" s="32"/>
      <c r="T100" s="31">
        <f>298900</f>
        <v>298900</v>
      </c>
      <c r="U100" s="31"/>
    </row>
    <row r="101" spans="1:21" s="1" customFormat="1" ht="13.5" customHeight="1">
      <c r="A101" s="28" t="s">
        <v>96</v>
      </c>
      <c r="B101" s="28"/>
      <c r="C101" s="28"/>
      <c r="D101" s="28"/>
      <c r="E101" s="28"/>
      <c r="F101" s="28"/>
      <c r="G101" s="28"/>
      <c r="H101" s="28"/>
      <c r="I101" s="29" t="s">
        <v>91</v>
      </c>
      <c r="J101" s="29"/>
      <c r="K101" s="29" t="s">
        <v>163</v>
      </c>
      <c r="L101" s="29"/>
      <c r="M101" s="30">
        <f>1100</f>
        <v>1100</v>
      </c>
      <c r="N101" s="30"/>
      <c r="O101" s="30"/>
      <c r="P101" s="32" t="s">
        <v>51</v>
      </c>
      <c r="Q101" s="32"/>
      <c r="R101" s="32"/>
      <c r="S101" s="32"/>
      <c r="T101" s="31">
        <f>1100</f>
        <v>1100</v>
      </c>
      <c r="U101" s="31"/>
    </row>
    <row r="102" spans="1:21" s="1" customFormat="1" ht="13.5" customHeight="1">
      <c r="A102" s="28" t="s">
        <v>96</v>
      </c>
      <c r="B102" s="28"/>
      <c r="C102" s="28"/>
      <c r="D102" s="28"/>
      <c r="E102" s="28"/>
      <c r="F102" s="28"/>
      <c r="G102" s="28"/>
      <c r="H102" s="28"/>
      <c r="I102" s="29" t="s">
        <v>91</v>
      </c>
      <c r="J102" s="29"/>
      <c r="K102" s="29" t="s">
        <v>164</v>
      </c>
      <c r="L102" s="29"/>
      <c r="M102" s="30">
        <f>180860.38</f>
        <v>180860.38</v>
      </c>
      <c r="N102" s="30"/>
      <c r="O102" s="30"/>
      <c r="P102" s="30">
        <f>92860.38</f>
        <v>92860.38</v>
      </c>
      <c r="Q102" s="30"/>
      <c r="R102" s="30"/>
      <c r="S102" s="30"/>
      <c r="T102" s="31">
        <f>88000</f>
        <v>88000</v>
      </c>
      <c r="U102" s="31"/>
    </row>
    <row r="103" spans="1:21" s="1" customFormat="1" ht="13.5" customHeight="1">
      <c r="A103" s="28" t="s">
        <v>115</v>
      </c>
      <c r="B103" s="28"/>
      <c r="C103" s="28"/>
      <c r="D103" s="28"/>
      <c r="E103" s="28"/>
      <c r="F103" s="28"/>
      <c r="G103" s="28"/>
      <c r="H103" s="28"/>
      <c r="I103" s="29" t="s">
        <v>91</v>
      </c>
      <c r="J103" s="29"/>
      <c r="K103" s="29" t="s">
        <v>165</v>
      </c>
      <c r="L103" s="29"/>
      <c r="M103" s="30">
        <f>10000</f>
        <v>10000</v>
      </c>
      <c r="N103" s="30"/>
      <c r="O103" s="30"/>
      <c r="P103" s="32" t="s">
        <v>51</v>
      </c>
      <c r="Q103" s="32"/>
      <c r="R103" s="32"/>
      <c r="S103" s="32"/>
      <c r="T103" s="31">
        <f>10000</f>
        <v>10000</v>
      </c>
      <c r="U103" s="31"/>
    </row>
    <row r="104" spans="1:21" s="1" customFormat="1" ht="13.5" customHeight="1">
      <c r="A104" s="28" t="s">
        <v>96</v>
      </c>
      <c r="B104" s="28"/>
      <c r="C104" s="28"/>
      <c r="D104" s="28"/>
      <c r="E104" s="28"/>
      <c r="F104" s="28"/>
      <c r="G104" s="28"/>
      <c r="H104" s="28"/>
      <c r="I104" s="29" t="s">
        <v>91</v>
      </c>
      <c r="J104" s="29"/>
      <c r="K104" s="29" t="s">
        <v>166</v>
      </c>
      <c r="L104" s="29"/>
      <c r="M104" s="30">
        <f>22000</f>
        <v>22000</v>
      </c>
      <c r="N104" s="30"/>
      <c r="O104" s="30"/>
      <c r="P104" s="32" t="s">
        <v>51</v>
      </c>
      <c r="Q104" s="32"/>
      <c r="R104" s="32"/>
      <c r="S104" s="32"/>
      <c r="T104" s="31">
        <f>22000</f>
        <v>22000</v>
      </c>
      <c r="U104" s="31"/>
    </row>
    <row r="105" spans="1:21" s="1" customFormat="1" ht="13.5" customHeight="1">
      <c r="A105" s="28" t="s">
        <v>96</v>
      </c>
      <c r="B105" s="28"/>
      <c r="C105" s="28"/>
      <c r="D105" s="28"/>
      <c r="E105" s="28"/>
      <c r="F105" s="28"/>
      <c r="G105" s="28"/>
      <c r="H105" s="28"/>
      <c r="I105" s="29" t="s">
        <v>91</v>
      </c>
      <c r="J105" s="29"/>
      <c r="K105" s="29" t="s">
        <v>167</v>
      </c>
      <c r="L105" s="29"/>
      <c r="M105" s="30">
        <f>0</f>
        <v>0</v>
      </c>
      <c r="N105" s="30"/>
      <c r="O105" s="30"/>
      <c r="P105" s="32" t="s">
        <v>51</v>
      </c>
      <c r="Q105" s="32"/>
      <c r="R105" s="32"/>
      <c r="S105" s="32"/>
      <c r="T105" s="31">
        <f>0</f>
        <v>0</v>
      </c>
      <c r="U105" s="31"/>
    </row>
    <row r="106" spans="1:21" s="1" customFormat="1" ht="13.5" customHeight="1">
      <c r="A106" s="28" t="s">
        <v>111</v>
      </c>
      <c r="B106" s="28"/>
      <c r="C106" s="28"/>
      <c r="D106" s="28"/>
      <c r="E106" s="28"/>
      <c r="F106" s="28"/>
      <c r="G106" s="28"/>
      <c r="H106" s="28"/>
      <c r="I106" s="29" t="s">
        <v>91</v>
      </c>
      <c r="J106" s="29"/>
      <c r="K106" s="29" t="s">
        <v>168</v>
      </c>
      <c r="L106" s="29"/>
      <c r="M106" s="30">
        <f>0</f>
        <v>0</v>
      </c>
      <c r="N106" s="30"/>
      <c r="O106" s="30"/>
      <c r="P106" s="32" t="s">
        <v>51</v>
      </c>
      <c r="Q106" s="32"/>
      <c r="R106" s="32"/>
      <c r="S106" s="32"/>
      <c r="T106" s="31">
        <f>0</f>
        <v>0</v>
      </c>
      <c r="U106" s="31"/>
    </row>
    <row r="107" spans="1:21" s="1" customFormat="1" ht="13.5" customHeight="1">
      <c r="A107" s="28" t="s">
        <v>96</v>
      </c>
      <c r="B107" s="28"/>
      <c r="C107" s="28"/>
      <c r="D107" s="28"/>
      <c r="E107" s="28"/>
      <c r="F107" s="28"/>
      <c r="G107" s="28"/>
      <c r="H107" s="28"/>
      <c r="I107" s="29" t="s">
        <v>91</v>
      </c>
      <c r="J107" s="29"/>
      <c r="K107" s="29" t="s">
        <v>169</v>
      </c>
      <c r="L107" s="29"/>
      <c r="M107" s="30">
        <f>1159148.01</f>
        <v>1159148.01</v>
      </c>
      <c r="N107" s="30"/>
      <c r="O107" s="30"/>
      <c r="P107" s="30">
        <f>840849.96</f>
        <v>840849.96</v>
      </c>
      <c r="Q107" s="30"/>
      <c r="R107" s="30"/>
      <c r="S107" s="30"/>
      <c r="T107" s="31">
        <f>318298.05</f>
        <v>318298.05</v>
      </c>
      <c r="U107" s="31"/>
    </row>
    <row r="108" spans="1:21" s="1" customFormat="1" ht="13.5" customHeight="1">
      <c r="A108" s="28" t="s">
        <v>111</v>
      </c>
      <c r="B108" s="28"/>
      <c r="C108" s="28"/>
      <c r="D108" s="28"/>
      <c r="E108" s="28"/>
      <c r="F108" s="28"/>
      <c r="G108" s="28"/>
      <c r="H108" s="28"/>
      <c r="I108" s="29" t="s">
        <v>91</v>
      </c>
      <c r="J108" s="29"/>
      <c r="K108" s="29" t="s">
        <v>170</v>
      </c>
      <c r="L108" s="29"/>
      <c r="M108" s="30">
        <f>38315.9</f>
        <v>38315.9</v>
      </c>
      <c r="N108" s="30"/>
      <c r="O108" s="30"/>
      <c r="P108" s="30">
        <f>38315.9</f>
        <v>38315.9</v>
      </c>
      <c r="Q108" s="30"/>
      <c r="R108" s="30"/>
      <c r="S108" s="30"/>
      <c r="T108" s="31">
        <f>0</f>
        <v>0</v>
      </c>
      <c r="U108" s="31"/>
    </row>
    <row r="109" spans="1:21" s="1" customFormat="1" ht="13.5" customHeight="1">
      <c r="A109" s="28" t="s">
        <v>96</v>
      </c>
      <c r="B109" s="28"/>
      <c r="C109" s="28"/>
      <c r="D109" s="28"/>
      <c r="E109" s="28"/>
      <c r="F109" s="28"/>
      <c r="G109" s="28"/>
      <c r="H109" s="28"/>
      <c r="I109" s="29" t="s">
        <v>91</v>
      </c>
      <c r="J109" s="29"/>
      <c r="K109" s="29" t="s">
        <v>171</v>
      </c>
      <c r="L109" s="29"/>
      <c r="M109" s="30">
        <f>382600</f>
        <v>382600</v>
      </c>
      <c r="N109" s="30"/>
      <c r="O109" s="30"/>
      <c r="P109" s="32" t="s">
        <v>51</v>
      </c>
      <c r="Q109" s="32"/>
      <c r="R109" s="32"/>
      <c r="S109" s="32"/>
      <c r="T109" s="31">
        <f>382600</f>
        <v>382600</v>
      </c>
      <c r="U109" s="31"/>
    </row>
    <row r="110" spans="1:21" s="1" customFormat="1" ht="13.5" customHeight="1">
      <c r="A110" s="28" t="s">
        <v>111</v>
      </c>
      <c r="B110" s="28"/>
      <c r="C110" s="28"/>
      <c r="D110" s="28"/>
      <c r="E110" s="28"/>
      <c r="F110" s="28"/>
      <c r="G110" s="28"/>
      <c r="H110" s="28"/>
      <c r="I110" s="29" t="s">
        <v>91</v>
      </c>
      <c r="J110" s="29"/>
      <c r="K110" s="29" t="s">
        <v>172</v>
      </c>
      <c r="L110" s="29"/>
      <c r="M110" s="30">
        <f>1400000</f>
        <v>1400000</v>
      </c>
      <c r="N110" s="30"/>
      <c r="O110" s="30"/>
      <c r="P110" s="32" t="s">
        <v>51</v>
      </c>
      <c r="Q110" s="32"/>
      <c r="R110" s="32"/>
      <c r="S110" s="32"/>
      <c r="T110" s="31">
        <f>1400000</f>
        <v>1400000</v>
      </c>
      <c r="U110" s="31"/>
    </row>
    <row r="111" spans="1:21" s="1" customFormat="1" ht="13.5" customHeight="1">
      <c r="A111" s="28" t="s">
        <v>108</v>
      </c>
      <c r="B111" s="28"/>
      <c r="C111" s="28"/>
      <c r="D111" s="28"/>
      <c r="E111" s="28"/>
      <c r="F111" s="28"/>
      <c r="G111" s="28"/>
      <c r="H111" s="28"/>
      <c r="I111" s="29" t="s">
        <v>91</v>
      </c>
      <c r="J111" s="29"/>
      <c r="K111" s="29" t="s">
        <v>173</v>
      </c>
      <c r="L111" s="29"/>
      <c r="M111" s="30">
        <f>500000</f>
        <v>500000</v>
      </c>
      <c r="N111" s="30"/>
      <c r="O111" s="30"/>
      <c r="P111" s="32" t="s">
        <v>51</v>
      </c>
      <c r="Q111" s="32"/>
      <c r="R111" s="32"/>
      <c r="S111" s="32"/>
      <c r="T111" s="31">
        <f>500000</f>
        <v>500000</v>
      </c>
      <c r="U111" s="31"/>
    </row>
    <row r="112" spans="1:21" s="1" customFormat="1" ht="13.5" customHeight="1">
      <c r="A112" s="28" t="s">
        <v>108</v>
      </c>
      <c r="B112" s="28"/>
      <c r="C112" s="28"/>
      <c r="D112" s="28"/>
      <c r="E112" s="28"/>
      <c r="F112" s="28"/>
      <c r="G112" s="28"/>
      <c r="H112" s="28"/>
      <c r="I112" s="29" t="s">
        <v>91</v>
      </c>
      <c r="J112" s="29"/>
      <c r="K112" s="29" t="s">
        <v>174</v>
      </c>
      <c r="L112" s="29"/>
      <c r="M112" s="30">
        <f>100000</f>
        <v>100000</v>
      </c>
      <c r="N112" s="30"/>
      <c r="O112" s="30"/>
      <c r="P112" s="32" t="s">
        <v>51</v>
      </c>
      <c r="Q112" s="32"/>
      <c r="R112" s="32"/>
      <c r="S112" s="32"/>
      <c r="T112" s="31">
        <f>100000</f>
        <v>100000</v>
      </c>
      <c r="U112" s="31"/>
    </row>
    <row r="113" spans="1:21" s="1" customFormat="1" ht="13.5" customHeight="1">
      <c r="A113" s="28" t="s">
        <v>96</v>
      </c>
      <c r="B113" s="28"/>
      <c r="C113" s="28"/>
      <c r="D113" s="28"/>
      <c r="E113" s="28"/>
      <c r="F113" s="28"/>
      <c r="G113" s="28"/>
      <c r="H113" s="28"/>
      <c r="I113" s="29" t="s">
        <v>91</v>
      </c>
      <c r="J113" s="29"/>
      <c r="K113" s="29" t="s">
        <v>175</v>
      </c>
      <c r="L113" s="29"/>
      <c r="M113" s="30">
        <f>101900</f>
        <v>101900</v>
      </c>
      <c r="N113" s="30"/>
      <c r="O113" s="30"/>
      <c r="P113" s="30">
        <f>95670.12</f>
        <v>95670.12</v>
      </c>
      <c r="Q113" s="30"/>
      <c r="R113" s="30"/>
      <c r="S113" s="30"/>
      <c r="T113" s="31">
        <f>6229.88</f>
        <v>6229.88</v>
      </c>
      <c r="U113" s="31"/>
    </row>
    <row r="114" spans="1:21" s="1" customFormat="1" ht="13.5" customHeight="1">
      <c r="A114" s="28" t="s">
        <v>106</v>
      </c>
      <c r="B114" s="28"/>
      <c r="C114" s="28"/>
      <c r="D114" s="28"/>
      <c r="E114" s="28"/>
      <c r="F114" s="28"/>
      <c r="G114" s="28"/>
      <c r="H114" s="28"/>
      <c r="I114" s="29" t="s">
        <v>91</v>
      </c>
      <c r="J114" s="29"/>
      <c r="K114" s="29" t="s">
        <v>176</v>
      </c>
      <c r="L114" s="29"/>
      <c r="M114" s="30">
        <f>99900</f>
        <v>99900</v>
      </c>
      <c r="N114" s="30"/>
      <c r="O114" s="30"/>
      <c r="P114" s="30">
        <f>14.99</f>
        <v>14.99</v>
      </c>
      <c r="Q114" s="30"/>
      <c r="R114" s="30"/>
      <c r="S114" s="30"/>
      <c r="T114" s="31">
        <f>99885.01</f>
        <v>99885.01</v>
      </c>
      <c r="U114" s="31"/>
    </row>
    <row r="115" spans="1:21" s="1" customFormat="1" ht="13.5" customHeight="1">
      <c r="A115" s="28" t="s">
        <v>108</v>
      </c>
      <c r="B115" s="28"/>
      <c r="C115" s="28"/>
      <c r="D115" s="28"/>
      <c r="E115" s="28"/>
      <c r="F115" s="28"/>
      <c r="G115" s="28"/>
      <c r="H115" s="28"/>
      <c r="I115" s="29" t="s">
        <v>91</v>
      </c>
      <c r="J115" s="29"/>
      <c r="K115" s="29" t="s">
        <v>177</v>
      </c>
      <c r="L115" s="29"/>
      <c r="M115" s="30">
        <f>36000</f>
        <v>36000</v>
      </c>
      <c r="N115" s="30"/>
      <c r="O115" s="30"/>
      <c r="P115" s="32" t="s">
        <v>51</v>
      </c>
      <c r="Q115" s="32"/>
      <c r="R115" s="32"/>
      <c r="S115" s="32"/>
      <c r="T115" s="31">
        <f>36000</f>
        <v>36000</v>
      </c>
      <c r="U115" s="31"/>
    </row>
    <row r="116" spans="1:21" s="1" customFormat="1" ht="13.5" customHeight="1">
      <c r="A116" s="28" t="s">
        <v>96</v>
      </c>
      <c r="B116" s="28"/>
      <c r="C116" s="28"/>
      <c r="D116" s="28"/>
      <c r="E116" s="28"/>
      <c r="F116" s="28"/>
      <c r="G116" s="28"/>
      <c r="H116" s="28"/>
      <c r="I116" s="29" t="s">
        <v>91</v>
      </c>
      <c r="J116" s="29"/>
      <c r="K116" s="29" t="s">
        <v>178</v>
      </c>
      <c r="L116" s="29"/>
      <c r="M116" s="30">
        <f>100000</f>
        <v>100000</v>
      </c>
      <c r="N116" s="30"/>
      <c r="O116" s="30"/>
      <c r="P116" s="32" t="s">
        <v>51</v>
      </c>
      <c r="Q116" s="32"/>
      <c r="R116" s="32"/>
      <c r="S116" s="32"/>
      <c r="T116" s="31">
        <f>100000</f>
        <v>100000</v>
      </c>
      <c r="U116" s="31"/>
    </row>
    <row r="117" spans="1:21" s="1" customFormat="1" ht="13.5" customHeight="1">
      <c r="A117" s="28" t="s">
        <v>108</v>
      </c>
      <c r="B117" s="28"/>
      <c r="C117" s="28"/>
      <c r="D117" s="28"/>
      <c r="E117" s="28"/>
      <c r="F117" s="28"/>
      <c r="G117" s="28"/>
      <c r="H117" s="28"/>
      <c r="I117" s="29" t="s">
        <v>91</v>
      </c>
      <c r="J117" s="29"/>
      <c r="K117" s="29" t="s">
        <v>179</v>
      </c>
      <c r="L117" s="29"/>
      <c r="M117" s="30">
        <f>300000</f>
        <v>300000</v>
      </c>
      <c r="N117" s="30"/>
      <c r="O117" s="30"/>
      <c r="P117" s="32" t="s">
        <v>51</v>
      </c>
      <c r="Q117" s="32"/>
      <c r="R117" s="32"/>
      <c r="S117" s="32"/>
      <c r="T117" s="31">
        <f>300000</f>
        <v>300000</v>
      </c>
      <c r="U117" s="31"/>
    </row>
    <row r="118" spans="1:21" s="1" customFormat="1" ht="13.5" customHeight="1">
      <c r="A118" s="28" t="s">
        <v>106</v>
      </c>
      <c r="B118" s="28"/>
      <c r="C118" s="28"/>
      <c r="D118" s="28"/>
      <c r="E118" s="28"/>
      <c r="F118" s="28"/>
      <c r="G118" s="28"/>
      <c r="H118" s="28"/>
      <c r="I118" s="29" t="s">
        <v>91</v>
      </c>
      <c r="J118" s="29"/>
      <c r="K118" s="29" t="s">
        <v>180</v>
      </c>
      <c r="L118" s="29"/>
      <c r="M118" s="30">
        <f>954000</f>
        <v>954000</v>
      </c>
      <c r="N118" s="30"/>
      <c r="O118" s="30"/>
      <c r="P118" s="30">
        <f>621280.48</f>
        <v>621280.48</v>
      </c>
      <c r="Q118" s="30"/>
      <c r="R118" s="30"/>
      <c r="S118" s="30"/>
      <c r="T118" s="31">
        <f>332719.52</f>
        <v>332719.52</v>
      </c>
      <c r="U118" s="31"/>
    </row>
    <row r="119" spans="1:21" s="1" customFormat="1" ht="13.5" customHeight="1">
      <c r="A119" s="28" t="s">
        <v>108</v>
      </c>
      <c r="B119" s="28"/>
      <c r="C119" s="28"/>
      <c r="D119" s="28"/>
      <c r="E119" s="28"/>
      <c r="F119" s="28"/>
      <c r="G119" s="28"/>
      <c r="H119" s="28"/>
      <c r="I119" s="29" t="s">
        <v>91</v>
      </c>
      <c r="J119" s="29"/>
      <c r="K119" s="29" t="s">
        <v>181</v>
      </c>
      <c r="L119" s="29"/>
      <c r="M119" s="30">
        <f>20000</f>
        <v>20000</v>
      </c>
      <c r="N119" s="30"/>
      <c r="O119" s="30"/>
      <c r="P119" s="30">
        <f>19602</f>
        <v>19602</v>
      </c>
      <c r="Q119" s="30"/>
      <c r="R119" s="30"/>
      <c r="S119" s="30"/>
      <c r="T119" s="31">
        <f>398</f>
        <v>398</v>
      </c>
      <c r="U119" s="31"/>
    </row>
    <row r="120" spans="1:21" s="1" customFormat="1" ht="13.5" customHeight="1">
      <c r="A120" s="28" t="s">
        <v>96</v>
      </c>
      <c r="B120" s="28"/>
      <c r="C120" s="28"/>
      <c r="D120" s="28"/>
      <c r="E120" s="28"/>
      <c r="F120" s="28"/>
      <c r="G120" s="28"/>
      <c r="H120" s="28"/>
      <c r="I120" s="29" t="s">
        <v>91</v>
      </c>
      <c r="J120" s="29"/>
      <c r="K120" s="29" t="s">
        <v>182</v>
      </c>
      <c r="L120" s="29"/>
      <c r="M120" s="30">
        <f>58000</f>
        <v>58000</v>
      </c>
      <c r="N120" s="30"/>
      <c r="O120" s="30"/>
      <c r="P120" s="30">
        <f>52253</f>
        <v>52253</v>
      </c>
      <c r="Q120" s="30"/>
      <c r="R120" s="30"/>
      <c r="S120" s="30"/>
      <c r="T120" s="31">
        <f>5747</f>
        <v>5747</v>
      </c>
      <c r="U120" s="31"/>
    </row>
    <row r="121" spans="1:21" s="1" customFormat="1" ht="13.5" customHeight="1">
      <c r="A121" s="28" t="s">
        <v>111</v>
      </c>
      <c r="B121" s="28"/>
      <c r="C121" s="28"/>
      <c r="D121" s="28"/>
      <c r="E121" s="28"/>
      <c r="F121" s="28"/>
      <c r="G121" s="28"/>
      <c r="H121" s="28"/>
      <c r="I121" s="29" t="s">
        <v>91</v>
      </c>
      <c r="J121" s="29"/>
      <c r="K121" s="29" t="s">
        <v>183</v>
      </c>
      <c r="L121" s="29"/>
      <c r="M121" s="30">
        <f>796</f>
        <v>796</v>
      </c>
      <c r="N121" s="30"/>
      <c r="O121" s="30"/>
      <c r="P121" s="32" t="s">
        <v>51</v>
      </c>
      <c r="Q121" s="32"/>
      <c r="R121" s="32"/>
      <c r="S121" s="32"/>
      <c r="T121" s="31">
        <f>796</f>
        <v>796</v>
      </c>
      <c r="U121" s="31"/>
    </row>
    <row r="122" spans="1:21" s="1" customFormat="1" ht="13.5" customHeight="1">
      <c r="A122" s="28" t="s">
        <v>113</v>
      </c>
      <c r="B122" s="28"/>
      <c r="C122" s="28"/>
      <c r="D122" s="28"/>
      <c r="E122" s="28"/>
      <c r="F122" s="28"/>
      <c r="G122" s="28"/>
      <c r="H122" s="28"/>
      <c r="I122" s="29" t="s">
        <v>91</v>
      </c>
      <c r="J122" s="29"/>
      <c r="K122" s="29" t="s">
        <v>184</v>
      </c>
      <c r="L122" s="29"/>
      <c r="M122" s="30">
        <f>63204</f>
        <v>63204</v>
      </c>
      <c r="N122" s="30"/>
      <c r="O122" s="30"/>
      <c r="P122" s="30">
        <f>51638.72</f>
        <v>51638.72</v>
      </c>
      <c r="Q122" s="30"/>
      <c r="R122" s="30"/>
      <c r="S122" s="30"/>
      <c r="T122" s="31">
        <f>11565.28</f>
        <v>11565.28</v>
      </c>
      <c r="U122" s="31"/>
    </row>
    <row r="123" spans="1:21" s="1" customFormat="1" ht="13.5" customHeight="1">
      <c r="A123" s="28" t="s">
        <v>108</v>
      </c>
      <c r="B123" s="28"/>
      <c r="C123" s="28"/>
      <c r="D123" s="28"/>
      <c r="E123" s="28"/>
      <c r="F123" s="28"/>
      <c r="G123" s="28"/>
      <c r="H123" s="28"/>
      <c r="I123" s="29" t="s">
        <v>91</v>
      </c>
      <c r="J123" s="29"/>
      <c r="K123" s="29" t="s">
        <v>185</v>
      </c>
      <c r="L123" s="29"/>
      <c r="M123" s="30">
        <f>167392.73</f>
        <v>167392.73</v>
      </c>
      <c r="N123" s="30"/>
      <c r="O123" s="30"/>
      <c r="P123" s="30">
        <f>36847.83</f>
        <v>36847.83</v>
      </c>
      <c r="Q123" s="30"/>
      <c r="R123" s="30"/>
      <c r="S123" s="30"/>
      <c r="T123" s="31">
        <f>130544.9</f>
        <v>130544.9</v>
      </c>
      <c r="U123" s="31"/>
    </row>
    <row r="124" spans="1:21" s="1" customFormat="1" ht="13.5" customHeight="1">
      <c r="A124" s="28" t="s">
        <v>108</v>
      </c>
      <c r="B124" s="28"/>
      <c r="C124" s="28"/>
      <c r="D124" s="28"/>
      <c r="E124" s="28"/>
      <c r="F124" s="28"/>
      <c r="G124" s="28"/>
      <c r="H124" s="28"/>
      <c r="I124" s="29" t="s">
        <v>91</v>
      </c>
      <c r="J124" s="29"/>
      <c r="K124" s="29" t="s">
        <v>186</v>
      </c>
      <c r="L124" s="29"/>
      <c r="M124" s="30">
        <f>251933.41</f>
        <v>251933.41</v>
      </c>
      <c r="N124" s="30"/>
      <c r="O124" s="30"/>
      <c r="P124" s="30">
        <f>208888.26</f>
        <v>208888.26</v>
      </c>
      <c r="Q124" s="30"/>
      <c r="R124" s="30"/>
      <c r="S124" s="30"/>
      <c r="T124" s="31">
        <f>43045.15</f>
        <v>43045.15</v>
      </c>
      <c r="U124" s="31"/>
    </row>
    <row r="125" spans="1:21" s="1" customFormat="1" ht="13.5" customHeight="1">
      <c r="A125" s="28" t="s">
        <v>108</v>
      </c>
      <c r="B125" s="28"/>
      <c r="C125" s="28"/>
      <c r="D125" s="28"/>
      <c r="E125" s="28"/>
      <c r="F125" s="28"/>
      <c r="G125" s="28"/>
      <c r="H125" s="28"/>
      <c r="I125" s="29" t="s">
        <v>91</v>
      </c>
      <c r="J125" s="29"/>
      <c r="K125" s="29" t="s">
        <v>187</v>
      </c>
      <c r="L125" s="29"/>
      <c r="M125" s="30">
        <f>872659.72</f>
        <v>872659.72</v>
      </c>
      <c r="N125" s="30"/>
      <c r="O125" s="30"/>
      <c r="P125" s="30">
        <f>534829.65</f>
        <v>534829.65</v>
      </c>
      <c r="Q125" s="30"/>
      <c r="R125" s="30"/>
      <c r="S125" s="30"/>
      <c r="T125" s="31">
        <f>337830.07</f>
        <v>337830.07</v>
      </c>
      <c r="U125" s="31"/>
    </row>
    <row r="126" spans="1:21" s="1" customFormat="1" ht="13.5" customHeight="1">
      <c r="A126" s="28" t="s">
        <v>96</v>
      </c>
      <c r="B126" s="28"/>
      <c r="C126" s="28"/>
      <c r="D126" s="28"/>
      <c r="E126" s="28"/>
      <c r="F126" s="28"/>
      <c r="G126" s="28"/>
      <c r="H126" s="28"/>
      <c r="I126" s="29" t="s">
        <v>91</v>
      </c>
      <c r="J126" s="29"/>
      <c r="K126" s="29" t="s">
        <v>188</v>
      </c>
      <c r="L126" s="29"/>
      <c r="M126" s="30">
        <f>34874</f>
        <v>34874</v>
      </c>
      <c r="N126" s="30"/>
      <c r="O126" s="30"/>
      <c r="P126" s="30">
        <f>34874</f>
        <v>34874</v>
      </c>
      <c r="Q126" s="30"/>
      <c r="R126" s="30"/>
      <c r="S126" s="30"/>
      <c r="T126" s="31">
        <f>0</f>
        <v>0</v>
      </c>
      <c r="U126" s="31"/>
    </row>
    <row r="127" spans="1:21" s="1" customFormat="1" ht="13.5" customHeight="1">
      <c r="A127" s="28" t="s">
        <v>111</v>
      </c>
      <c r="B127" s="28"/>
      <c r="C127" s="28"/>
      <c r="D127" s="28"/>
      <c r="E127" s="28"/>
      <c r="F127" s="28"/>
      <c r="G127" s="28"/>
      <c r="H127" s="28"/>
      <c r="I127" s="29" t="s">
        <v>91</v>
      </c>
      <c r="J127" s="29"/>
      <c r="K127" s="29" t="s">
        <v>189</v>
      </c>
      <c r="L127" s="29"/>
      <c r="M127" s="30">
        <f>45600</f>
        <v>45600</v>
      </c>
      <c r="N127" s="30"/>
      <c r="O127" s="30"/>
      <c r="P127" s="30">
        <f>45600</f>
        <v>45600</v>
      </c>
      <c r="Q127" s="30"/>
      <c r="R127" s="30"/>
      <c r="S127" s="30"/>
      <c r="T127" s="31">
        <f>0</f>
        <v>0</v>
      </c>
      <c r="U127" s="31"/>
    </row>
    <row r="128" spans="1:21" s="1" customFormat="1" ht="13.5" customHeight="1">
      <c r="A128" s="28" t="s">
        <v>113</v>
      </c>
      <c r="B128" s="28"/>
      <c r="C128" s="28"/>
      <c r="D128" s="28"/>
      <c r="E128" s="28"/>
      <c r="F128" s="28"/>
      <c r="G128" s="28"/>
      <c r="H128" s="28"/>
      <c r="I128" s="29" t="s">
        <v>91</v>
      </c>
      <c r="J128" s="29"/>
      <c r="K128" s="29" t="s">
        <v>190</v>
      </c>
      <c r="L128" s="29"/>
      <c r="M128" s="30">
        <f>42000</f>
        <v>42000</v>
      </c>
      <c r="N128" s="30"/>
      <c r="O128" s="30"/>
      <c r="P128" s="30">
        <f>29831.28</f>
        <v>29831.28</v>
      </c>
      <c r="Q128" s="30"/>
      <c r="R128" s="30"/>
      <c r="S128" s="30"/>
      <c r="T128" s="31">
        <f>12168.72</f>
        <v>12168.72</v>
      </c>
      <c r="U128" s="31"/>
    </row>
    <row r="129" spans="1:21" s="1" customFormat="1" ht="13.5" customHeight="1">
      <c r="A129" s="28" t="s">
        <v>108</v>
      </c>
      <c r="B129" s="28"/>
      <c r="C129" s="28"/>
      <c r="D129" s="28"/>
      <c r="E129" s="28"/>
      <c r="F129" s="28"/>
      <c r="G129" s="28"/>
      <c r="H129" s="28"/>
      <c r="I129" s="29" t="s">
        <v>91</v>
      </c>
      <c r="J129" s="29"/>
      <c r="K129" s="29" t="s">
        <v>191</v>
      </c>
      <c r="L129" s="29"/>
      <c r="M129" s="30">
        <f>5903</f>
        <v>5903</v>
      </c>
      <c r="N129" s="30"/>
      <c r="O129" s="30"/>
      <c r="P129" s="32" t="s">
        <v>51</v>
      </c>
      <c r="Q129" s="32"/>
      <c r="R129" s="32"/>
      <c r="S129" s="32"/>
      <c r="T129" s="31">
        <f>5903</f>
        <v>5903</v>
      </c>
      <c r="U129" s="31"/>
    </row>
    <row r="130" spans="1:21" s="1" customFormat="1" ht="13.5" customHeight="1">
      <c r="A130" s="28" t="s">
        <v>96</v>
      </c>
      <c r="B130" s="28"/>
      <c r="C130" s="28"/>
      <c r="D130" s="28"/>
      <c r="E130" s="28"/>
      <c r="F130" s="28"/>
      <c r="G130" s="28"/>
      <c r="H130" s="28"/>
      <c r="I130" s="29" t="s">
        <v>91</v>
      </c>
      <c r="J130" s="29"/>
      <c r="K130" s="29" t="s">
        <v>192</v>
      </c>
      <c r="L130" s="29"/>
      <c r="M130" s="30">
        <f>6666.5</f>
        <v>6666.5</v>
      </c>
      <c r="N130" s="30"/>
      <c r="O130" s="30"/>
      <c r="P130" s="30">
        <f>6666.5</f>
        <v>6666.5</v>
      </c>
      <c r="Q130" s="30"/>
      <c r="R130" s="30"/>
      <c r="S130" s="30"/>
      <c r="T130" s="31">
        <f>0</f>
        <v>0</v>
      </c>
      <c r="U130" s="31"/>
    </row>
    <row r="131" spans="1:21" s="1" customFormat="1" ht="13.5" customHeight="1">
      <c r="A131" s="28" t="s">
        <v>111</v>
      </c>
      <c r="B131" s="28"/>
      <c r="C131" s="28"/>
      <c r="D131" s="28"/>
      <c r="E131" s="28"/>
      <c r="F131" s="28"/>
      <c r="G131" s="28"/>
      <c r="H131" s="28"/>
      <c r="I131" s="29" t="s">
        <v>91</v>
      </c>
      <c r="J131" s="29"/>
      <c r="K131" s="29" t="s">
        <v>193</v>
      </c>
      <c r="L131" s="29"/>
      <c r="M131" s="30">
        <f>64430.5</f>
        <v>64430.5</v>
      </c>
      <c r="N131" s="30"/>
      <c r="O131" s="30"/>
      <c r="P131" s="30">
        <f>57762.59</f>
        <v>57762.59</v>
      </c>
      <c r="Q131" s="30"/>
      <c r="R131" s="30"/>
      <c r="S131" s="30"/>
      <c r="T131" s="31">
        <f>6667.91</f>
        <v>6667.91</v>
      </c>
      <c r="U131" s="31"/>
    </row>
    <row r="132" spans="1:21" s="1" customFormat="1" ht="13.5" customHeight="1">
      <c r="A132" s="28" t="s">
        <v>113</v>
      </c>
      <c r="B132" s="28"/>
      <c r="C132" s="28"/>
      <c r="D132" s="28"/>
      <c r="E132" s="28"/>
      <c r="F132" s="28"/>
      <c r="G132" s="28"/>
      <c r="H132" s="28"/>
      <c r="I132" s="29" t="s">
        <v>91</v>
      </c>
      <c r="J132" s="29"/>
      <c r="K132" s="29" t="s">
        <v>194</v>
      </c>
      <c r="L132" s="29"/>
      <c r="M132" s="30">
        <f>43000</f>
        <v>43000</v>
      </c>
      <c r="N132" s="30"/>
      <c r="O132" s="30"/>
      <c r="P132" s="32" t="s">
        <v>51</v>
      </c>
      <c r="Q132" s="32"/>
      <c r="R132" s="32"/>
      <c r="S132" s="32"/>
      <c r="T132" s="31">
        <f>43000</f>
        <v>43000</v>
      </c>
      <c r="U132" s="31"/>
    </row>
    <row r="133" spans="1:21" s="1" customFormat="1" ht="13.5" customHeight="1">
      <c r="A133" s="28" t="s">
        <v>195</v>
      </c>
      <c r="B133" s="28"/>
      <c r="C133" s="28"/>
      <c r="D133" s="28"/>
      <c r="E133" s="28"/>
      <c r="F133" s="28"/>
      <c r="G133" s="28"/>
      <c r="H133" s="28"/>
      <c r="I133" s="29" t="s">
        <v>91</v>
      </c>
      <c r="J133" s="29"/>
      <c r="K133" s="29" t="s">
        <v>196</v>
      </c>
      <c r="L133" s="29"/>
      <c r="M133" s="30">
        <f>244500</f>
        <v>244500</v>
      </c>
      <c r="N133" s="30"/>
      <c r="O133" s="30"/>
      <c r="P133" s="30">
        <f>229434.57</f>
        <v>229434.57</v>
      </c>
      <c r="Q133" s="30"/>
      <c r="R133" s="30"/>
      <c r="S133" s="30"/>
      <c r="T133" s="31">
        <f>15065.43</f>
        <v>15065.43</v>
      </c>
      <c r="U133" s="31"/>
    </row>
    <row r="134" spans="1:21" s="1" customFormat="1" ht="13.5" customHeight="1">
      <c r="A134" s="28" t="s">
        <v>195</v>
      </c>
      <c r="B134" s="28"/>
      <c r="C134" s="28"/>
      <c r="D134" s="28"/>
      <c r="E134" s="28"/>
      <c r="F134" s="28"/>
      <c r="G134" s="28"/>
      <c r="H134" s="28"/>
      <c r="I134" s="29" t="s">
        <v>91</v>
      </c>
      <c r="J134" s="29"/>
      <c r="K134" s="29" t="s">
        <v>197</v>
      </c>
      <c r="L134" s="29"/>
      <c r="M134" s="30">
        <f>10000</f>
        <v>10000</v>
      </c>
      <c r="N134" s="30"/>
      <c r="O134" s="30"/>
      <c r="P134" s="30">
        <f>5100</f>
        <v>5100</v>
      </c>
      <c r="Q134" s="30"/>
      <c r="R134" s="30"/>
      <c r="S134" s="30"/>
      <c r="T134" s="31">
        <f>4900</f>
        <v>4900</v>
      </c>
      <c r="U134" s="31"/>
    </row>
    <row r="135" spans="1:21" s="1" customFormat="1" ht="13.5" customHeight="1">
      <c r="A135" s="28" t="s">
        <v>118</v>
      </c>
      <c r="B135" s="28"/>
      <c r="C135" s="28"/>
      <c r="D135" s="28"/>
      <c r="E135" s="28"/>
      <c r="F135" s="28"/>
      <c r="G135" s="28"/>
      <c r="H135" s="28"/>
      <c r="I135" s="29" t="s">
        <v>91</v>
      </c>
      <c r="J135" s="29"/>
      <c r="K135" s="29" t="s">
        <v>198</v>
      </c>
      <c r="L135" s="29"/>
      <c r="M135" s="30">
        <f>75000</f>
        <v>75000</v>
      </c>
      <c r="N135" s="30"/>
      <c r="O135" s="30"/>
      <c r="P135" s="30">
        <f>75000</f>
        <v>75000</v>
      </c>
      <c r="Q135" s="30"/>
      <c r="R135" s="30"/>
      <c r="S135" s="30"/>
      <c r="T135" s="31">
        <f>0</f>
        <v>0</v>
      </c>
      <c r="U135" s="31"/>
    </row>
    <row r="136" spans="1:21" s="1" customFormat="1" ht="13.5" customHeight="1">
      <c r="A136" s="28" t="s">
        <v>195</v>
      </c>
      <c r="B136" s="28"/>
      <c r="C136" s="28"/>
      <c r="D136" s="28"/>
      <c r="E136" s="28"/>
      <c r="F136" s="28"/>
      <c r="G136" s="28"/>
      <c r="H136" s="28"/>
      <c r="I136" s="29" t="s">
        <v>91</v>
      </c>
      <c r="J136" s="29"/>
      <c r="K136" s="29" t="s">
        <v>199</v>
      </c>
      <c r="L136" s="29"/>
      <c r="M136" s="30">
        <f>5283100</f>
        <v>5283100</v>
      </c>
      <c r="N136" s="30"/>
      <c r="O136" s="30"/>
      <c r="P136" s="30">
        <f>3508532.83</f>
        <v>3508532.83</v>
      </c>
      <c r="Q136" s="30"/>
      <c r="R136" s="30"/>
      <c r="S136" s="30"/>
      <c r="T136" s="31">
        <f>1774567.17</f>
        <v>1774567.17</v>
      </c>
      <c r="U136" s="31"/>
    </row>
    <row r="137" spans="1:21" s="1" customFormat="1" ht="13.5" customHeight="1">
      <c r="A137" s="28" t="s">
        <v>195</v>
      </c>
      <c r="B137" s="28"/>
      <c r="C137" s="28"/>
      <c r="D137" s="28"/>
      <c r="E137" s="28"/>
      <c r="F137" s="28"/>
      <c r="G137" s="28"/>
      <c r="H137" s="28"/>
      <c r="I137" s="29" t="s">
        <v>91</v>
      </c>
      <c r="J137" s="29"/>
      <c r="K137" s="29" t="s">
        <v>200</v>
      </c>
      <c r="L137" s="29"/>
      <c r="M137" s="30">
        <f>150500</f>
        <v>150500</v>
      </c>
      <c r="N137" s="30"/>
      <c r="O137" s="30"/>
      <c r="P137" s="32" t="s">
        <v>51</v>
      </c>
      <c r="Q137" s="32"/>
      <c r="R137" s="32"/>
      <c r="S137" s="32"/>
      <c r="T137" s="31">
        <f>150500</f>
        <v>150500</v>
      </c>
      <c r="U137" s="31"/>
    </row>
    <row r="138" spans="1:21" s="1" customFormat="1" ht="13.5" customHeight="1">
      <c r="A138" s="28" t="s">
        <v>108</v>
      </c>
      <c r="B138" s="28"/>
      <c r="C138" s="28"/>
      <c r="D138" s="28"/>
      <c r="E138" s="28"/>
      <c r="F138" s="28"/>
      <c r="G138" s="28"/>
      <c r="H138" s="28"/>
      <c r="I138" s="29" t="s">
        <v>91</v>
      </c>
      <c r="J138" s="29"/>
      <c r="K138" s="29" t="s">
        <v>201</v>
      </c>
      <c r="L138" s="29"/>
      <c r="M138" s="30">
        <f>100000</f>
        <v>100000</v>
      </c>
      <c r="N138" s="30"/>
      <c r="O138" s="30"/>
      <c r="P138" s="30">
        <f>10395.85</f>
        <v>10395.85</v>
      </c>
      <c r="Q138" s="30"/>
      <c r="R138" s="30"/>
      <c r="S138" s="30"/>
      <c r="T138" s="31">
        <f>89604.15</f>
        <v>89604.15</v>
      </c>
      <c r="U138" s="31"/>
    </row>
    <row r="139" spans="1:21" s="1" customFormat="1" ht="13.5" customHeight="1">
      <c r="A139" s="28" t="s">
        <v>195</v>
      </c>
      <c r="B139" s="28"/>
      <c r="C139" s="28"/>
      <c r="D139" s="28"/>
      <c r="E139" s="28"/>
      <c r="F139" s="28"/>
      <c r="G139" s="28"/>
      <c r="H139" s="28"/>
      <c r="I139" s="29" t="s">
        <v>91</v>
      </c>
      <c r="J139" s="29"/>
      <c r="K139" s="29" t="s">
        <v>202</v>
      </c>
      <c r="L139" s="29"/>
      <c r="M139" s="30">
        <f>0</f>
        <v>0</v>
      </c>
      <c r="N139" s="30"/>
      <c r="O139" s="30"/>
      <c r="P139" s="32" t="s">
        <v>51</v>
      </c>
      <c r="Q139" s="32"/>
      <c r="R139" s="32"/>
      <c r="S139" s="32"/>
      <c r="T139" s="31">
        <f>0</f>
        <v>0</v>
      </c>
      <c r="U139" s="31"/>
    </row>
    <row r="140" spans="1:21" s="1" customFormat="1" ht="13.5" customHeight="1">
      <c r="A140" s="28" t="s">
        <v>195</v>
      </c>
      <c r="B140" s="28"/>
      <c r="C140" s="28"/>
      <c r="D140" s="28"/>
      <c r="E140" s="28"/>
      <c r="F140" s="28"/>
      <c r="G140" s="28"/>
      <c r="H140" s="28"/>
      <c r="I140" s="29" t="s">
        <v>91</v>
      </c>
      <c r="J140" s="29"/>
      <c r="K140" s="29" t="s">
        <v>203</v>
      </c>
      <c r="L140" s="29"/>
      <c r="M140" s="30">
        <f>1312500</f>
        <v>1312500</v>
      </c>
      <c r="N140" s="30"/>
      <c r="O140" s="30"/>
      <c r="P140" s="30">
        <f>798675.81</f>
        <v>798675.81</v>
      </c>
      <c r="Q140" s="30"/>
      <c r="R140" s="30"/>
      <c r="S140" s="30"/>
      <c r="T140" s="31">
        <f>513824.19</f>
        <v>513824.19</v>
      </c>
      <c r="U140" s="31"/>
    </row>
    <row r="141" spans="1:21" s="1" customFormat="1" ht="13.5" customHeight="1">
      <c r="A141" s="28" t="s">
        <v>195</v>
      </c>
      <c r="B141" s="28"/>
      <c r="C141" s="28"/>
      <c r="D141" s="28"/>
      <c r="E141" s="28"/>
      <c r="F141" s="28"/>
      <c r="G141" s="28"/>
      <c r="H141" s="28"/>
      <c r="I141" s="29" t="s">
        <v>91</v>
      </c>
      <c r="J141" s="29"/>
      <c r="K141" s="29" t="s">
        <v>204</v>
      </c>
      <c r="L141" s="29"/>
      <c r="M141" s="30">
        <f>124900</f>
        <v>124900</v>
      </c>
      <c r="N141" s="30"/>
      <c r="O141" s="30"/>
      <c r="P141" s="30">
        <f>42765.49</f>
        <v>42765.49</v>
      </c>
      <c r="Q141" s="30"/>
      <c r="R141" s="30"/>
      <c r="S141" s="30"/>
      <c r="T141" s="31">
        <f>82134.51</f>
        <v>82134.51</v>
      </c>
      <c r="U141" s="31"/>
    </row>
    <row r="142" spans="1:21" s="1" customFormat="1" ht="13.5" customHeight="1">
      <c r="A142" s="28" t="s">
        <v>195</v>
      </c>
      <c r="B142" s="28"/>
      <c r="C142" s="28"/>
      <c r="D142" s="28"/>
      <c r="E142" s="28"/>
      <c r="F142" s="28"/>
      <c r="G142" s="28"/>
      <c r="H142" s="28"/>
      <c r="I142" s="29" t="s">
        <v>91</v>
      </c>
      <c r="J142" s="29"/>
      <c r="K142" s="29" t="s">
        <v>205</v>
      </c>
      <c r="L142" s="29"/>
      <c r="M142" s="30">
        <f>93800</f>
        <v>93800</v>
      </c>
      <c r="N142" s="30"/>
      <c r="O142" s="30"/>
      <c r="P142" s="30">
        <f>55974.68</f>
        <v>55974.68</v>
      </c>
      <c r="Q142" s="30"/>
      <c r="R142" s="30"/>
      <c r="S142" s="30"/>
      <c r="T142" s="31">
        <f>37825.32</f>
        <v>37825.32</v>
      </c>
      <c r="U142" s="31"/>
    </row>
    <row r="143" spans="1:21" s="1" customFormat="1" ht="13.5" customHeight="1">
      <c r="A143" s="28" t="s">
        <v>195</v>
      </c>
      <c r="B143" s="28"/>
      <c r="C143" s="28"/>
      <c r="D143" s="28"/>
      <c r="E143" s="28"/>
      <c r="F143" s="28"/>
      <c r="G143" s="28"/>
      <c r="H143" s="28"/>
      <c r="I143" s="29" t="s">
        <v>91</v>
      </c>
      <c r="J143" s="29"/>
      <c r="K143" s="29" t="s">
        <v>206</v>
      </c>
      <c r="L143" s="29"/>
      <c r="M143" s="30">
        <f>140000</f>
        <v>140000</v>
      </c>
      <c r="N143" s="30"/>
      <c r="O143" s="30"/>
      <c r="P143" s="32" t="s">
        <v>51</v>
      </c>
      <c r="Q143" s="32"/>
      <c r="R143" s="32"/>
      <c r="S143" s="32"/>
      <c r="T143" s="31">
        <f>140000</f>
        <v>140000</v>
      </c>
      <c r="U143" s="31"/>
    </row>
    <row r="144" spans="1:21" s="1" customFormat="1" ht="13.5" customHeight="1">
      <c r="A144" s="28" t="s">
        <v>195</v>
      </c>
      <c r="B144" s="28"/>
      <c r="C144" s="28"/>
      <c r="D144" s="28"/>
      <c r="E144" s="28"/>
      <c r="F144" s="28"/>
      <c r="G144" s="28"/>
      <c r="H144" s="28"/>
      <c r="I144" s="29" t="s">
        <v>91</v>
      </c>
      <c r="J144" s="29"/>
      <c r="K144" s="29" t="s">
        <v>207</v>
      </c>
      <c r="L144" s="29"/>
      <c r="M144" s="30">
        <f>60000</f>
        <v>60000</v>
      </c>
      <c r="N144" s="30"/>
      <c r="O144" s="30"/>
      <c r="P144" s="32" t="s">
        <v>51</v>
      </c>
      <c r="Q144" s="32"/>
      <c r="R144" s="32"/>
      <c r="S144" s="32"/>
      <c r="T144" s="31">
        <f>60000</f>
        <v>60000</v>
      </c>
      <c r="U144" s="31"/>
    </row>
    <row r="145" spans="1:21" s="1" customFormat="1" ht="13.5" customHeight="1">
      <c r="A145" s="28" t="s">
        <v>195</v>
      </c>
      <c r="B145" s="28"/>
      <c r="C145" s="28"/>
      <c r="D145" s="28"/>
      <c r="E145" s="28"/>
      <c r="F145" s="28"/>
      <c r="G145" s="28"/>
      <c r="H145" s="28"/>
      <c r="I145" s="29" t="s">
        <v>91</v>
      </c>
      <c r="J145" s="29"/>
      <c r="K145" s="29" t="s">
        <v>208</v>
      </c>
      <c r="L145" s="29"/>
      <c r="M145" s="30">
        <f>20000</f>
        <v>20000</v>
      </c>
      <c r="N145" s="30"/>
      <c r="O145" s="30"/>
      <c r="P145" s="32" t="s">
        <v>51</v>
      </c>
      <c r="Q145" s="32"/>
      <c r="R145" s="32"/>
      <c r="S145" s="32"/>
      <c r="T145" s="31">
        <f>20000</f>
        <v>20000</v>
      </c>
      <c r="U145" s="31"/>
    </row>
    <row r="146" spans="1:21" s="1" customFormat="1" ht="13.5" customHeight="1">
      <c r="A146" s="28" t="s">
        <v>195</v>
      </c>
      <c r="B146" s="28"/>
      <c r="C146" s="28"/>
      <c r="D146" s="28"/>
      <c r="E146" s="28"/>
      <c r="F146" s="28"/>
      <c r="G146" s="28"/>
      <c r="H146" s="28"/>
      <c r="I146" s="29" t="s">
        <v>91</v>
      </c>
      <c r="J146" s="29"/>
      <c r="K146" s="29" t="s">
        <v>209</v>
      </c>
      <c r="L146" s="29"/>
      <c r="M146" s="30">
        <f>1000</f>
        <v>1000</v>
      </c>
      <c r="N146" s="30"/>
      <c r="O146" s="30"/>
      <c r="P146" s="32" t="s">
        <v>51</v>
      </c>
      <c r="Q146" s="32"/>
      <c r="R146" s="32"/>
      <c r="S146" s="32"/>
      <c r="T146" s="31">
        <f>1000</f>
        <v>1000</v>
      </c>
      <c r="U146" s="31"/>
    </row>
    <row r="147" spans="1:21" s="1" customFormat="1" ht="24" customHeight="1">
      <c r="A147" s="28" t="s">
        <v>210</v>
      </c>
      <c r="B147" s="28"/>
      <c r="C147" s="28"/>
      <c r="D147" s="28"/>
      <c r="E147" s="28"/>
      <c r="F147" s="28"/>
      <c r="G147" s="28"/>
      <c r="H147" s="28"/>
      <c r="I147" s="29" t="s">
        <v>91</v>
      </c>
      <c r="J147" s="29"/>
      <c r="K147" s="29" t="s">
        <v>211</v>
      </c>
      <c r="L147" s="29"/>
      <c r="M147" s="30">
        <f>60000</f>
        <v>60000</v>
      </c>
      <c r="N147" s="30"/>
      <c r="O147" s="30"/>
      <c r="P147" s="30">
        <f>30000</f>
        <v>30000</v>
      </c>
      <c r="Q147" s="30"/>
      <c r="R147" s="30"/>
      <c r="S147" s="30"/>
      <c r="T147" s="31">
        <f>30000</f>
        <v>30000</v>
      </c>
      <c r="U147" s="31"/>
    </row>
    <row r="148" spans="1:21" s="1" customFormat="1" ht="13.5" customHeight="1">
      <c r="A148" s="28" t="s">
        <v>195</v>
      </c>
      <c r="B148" s="28"/>
      <c r="C148" s="28"/>
      <c r="D148" s="28"/>
      <c r="E148" s="28"/>
      <c r="F148" s="28"/>
      <c r="G148" s="28"/>
      <c r="H148" s="28"/>
      <c r="I148" s="29" t="s">
        <v>91</v>
      </c>
      <c r="J148" s="29"/>
      <c r="K148" s="29" t="s">
        <v>212</v>
      </c>
      <c r="L148" s="29"/>
      <c r="M148" s="30">
        <f>198300</f>
        <v>198300</v>
      </c>
      <c r="N148" s="30"/>
      <c r="O148" s="30"/>
      <c r="P148" s="30">
        <f>117150</f>
        <v>117150</v>
      </c>
      <c r="Q148" s="30"/>
      <c r="R148" s="30"/>
      <c r="S148" s="30"/>
      <c r="T148" s="31">
        <f>81150</f>
        <v>81150</v>
      </c>
      <c r="U148" s="31"/>
    </row>
    <row r="149" spans="1:21" s="1" customFormat="1" ht="13.5" customHeight="1">
      <c r="A149" s="28" t="s">
        <v>195</v>
      </c>
      <c r="B149" s="28"/>
      <c r="C149" s="28"/>
      <c r="D149" s="28"/>
      <c r="E149" s="28"/>
      <c r="F149" s="28"/>
      <c r="G149" s="28"/>
      <c r="H149" s="28"/>
      <c r="I149" s="29" t="s">
        <v>91</v>
      </c>
      <c r="J149" s="29"/>
      <c r="K149" s="29" t="s">
        <v>213</v>
      </c>
      <c r="L149" s="29"/>
      <c r="M149" s="30">
        <f>28500</f>
        <v>28500</v>
      </c>
      <c r="N149" s="30"/>
      <c r="O149" s="30"/>
      <c r="P149" s="32" t="s">
        <v>51</v>
      </c>
      <c r="Q149" s="32"/>
      <c r="R149" s="32"/>
      <c r="S149" s="32"/>
      <c r="T149" s="31">
        <f>28500</f>
        <v>28500</v>
      </c>
      <c r="U149" s="31"/>
    </row>
    <row r="150" spans="1:21" s="1" customFormat="1" ht="13.5" customHeight="1">
      <c r="A150" s="28" t="s">
        <v>195</v>
      </c>
      <c r="B150" s="28"/>
      <c r="C150" s="28"/>
      <c r="D150" s="28"/>
      <c r="E150" s="28"/>
      <c r="F150" s="28"/>
      <c r="G150" s="28"/>
      <c r="H150" s="28"/>
      <c r="I150" s="29" t="s">
        <v>91</v>
      </c>
      <c r="J150" s="29"/>
      <c r="K150" s="29" t="s">
        <v>214</v>
      </c>
      <c r="L150" s="29"/>
      <c r="M150" s="30">
        <f>2270200</f>
        <v>2270200</v>
      </c>
      <c r="N150" s="30"/>
      <c r="O150" s="30"/>
      <c r="P150" s="30">
        <f>1650421.48</f>
        <v>1650421.48</v>
      </c>
      <c r="Q150" s="30"/>
      <c r="R150" s="30"/>
      <c r="S150" s="30"/>
      <c r="T150" s="31">
        <f>619778.52</f>
        <v>619778.52</v>
      </c>
      <c r="U150" s="31"/>
    </row>
    <row r="151" spans="1:21" s="1" customFormat="1" ht="13.5" customHeight="1">
      <c r="A151" s="28" t="s">
        <v>195</v>
      </c>
      <c r="B151" s="28"/>
      <c r="C151" s="28"/>
      <c r="D151" s="28"/>
      <c r="E151" s="28"/>
      <c r="F151" s="28"/>
      <c r="G151" s="28"/>
      <c r="H151" s="28"/>
      <c r="I151" s="29" t="s">
        <v>91</v>
      </c>
      <c r="J151" s="29"/>
      <c r="K151" s="29" t="s">
        <v>215</v>
      </c>
      <c r="L151" s="29"/>
      <c r="M151" s="30">
        <f>90800</f>
        <v>90800</v>
      </c>
      <c r="N151" s="30"/>
      <c r="O151" s="30"/>
      <c r="P151" s="32" t="s">
        <v>51</v>
      </c>
      <c r="Q151" s="32"/>
      <c r="R151" s="32"/>
      <c r="S151" s="32"/>
      <c r="T151" s="31">
        <f>90800</f>
        <v>90800</v>
      </c>
      <c r="U151" s="31"/>
    </row>
    <row r="152" spans="1:21" s="1" customFormat="1" ht="13.5" customHeight="1">
      <c r="A152" s="28" t="s">
        <v>195</v>
      </c>
      <c r="B152" s="28"/>
      <c r="C152" s="28"/>
      <c r="D152" s="28"/>
      <c r="E152" s="28"/>
      <c r="F152" s="28"/>
      <c r="G152" s="28"/>
      <c r="H152" s="28"/>
      <c r="I152" s="29" t="s">
        <v>91</v>
      </c>
      <c r="J152" s="29"/>
      <c r="K152" s="29" t="s">
        <v>216</v>
      </c>
      <c r="L152" s="29"/>
      <c r="M152" s="30">
        <f>58900</f>
        <v>58900</v>
      </c>
      <c r="N152" s="30"/>
      <c r="O152" s="30"/>
      <c r="P152" s="30">
        <f>58900</f>
        <v>58900</v>
      </c>
      <c r="Q152" s="30"/>
      <c r="R152" s="30"/>
      <c r="S152" s="30"/>
      <c r="T152" s="31">
        <f>0</f>
        <v>0</v>
      </c>
      <c r="U152" s="31"/>
    </row>
    <row r="153" spans="1:21" s="1" customFormat="1" ht="13.5" customHeight="1">
      <c r="A153" s="28" t="s">
        <v>195</v>
      </c>
      <c r="B153" s="28"/>
      <c r="C153" s="28"/>
      <c r="D153" s="28"/>
      <c r="E153" s="28"/>
      <c r="F153" s="28"/>
      <c r="G153" s="28"/>
      <c r="H153" s="28"/>
      <c r="I153" s="29" t="s">
        <v>91</v>
      </c>
      <c r="J153" s="29"/>
      <c r="K153" s="29" t="s">
        <v>217</v>
      </c>
      <c r="L153" s="29"/>
      <c r="M153" s="30">
        <f>10000</f>
        <v>10000</v>
      </c>
      <c r="N153" s="30"/>
      <c r="O153" s="30"/>
      <c r="P153" s="32" t="s">
        <v>51</v>
      </c>
      <c r="Q153" s="32"/>
      <c r="R153" s="32"/>
      <c r="S153" s="32"/>
      <c r="T153" s="31">
        <f>10000</f>
        <v>10000</v>
      </c>
      <c r="U153" s="31"/>
    </row>
    <row r="154" spans="1:21" s="1" customFormat="1" ht="13.5" customHeight="1">
      <c r="A154" s="28" t="s">
        <v>218</v>
      </c>
      <c r="B154" s="28"/>
      <c r="C154" s="28"/>
      <c r="D154" s="28"/>
      <c r="E154" s="28"/>
      <c r="F154" s="28"/>
      <c r="G154" s="28"/>
      <c r="H154" s="28"/>
      <c r="I154" s="29" t="s">
        <v>91</v>
      </c>
      <c r="J154" s="29"/>
      <c r="K154" s="29" t="s">
        <v>219</v>
      </c>
      <c r="L154" s="29"/>
      <c r="M154" s="30">
        <f>300000</f>
        <v>300000</v>
      </c>
      <c r="N154" s="30"/>
      <c r="O154" s="30"/>
      <c r="P154" s="30">
        <f>82617.49</f>
        <v>82617.49</v>
      </c>
      <c r="Q154" s="30"/>
      <c r="R154" s="30"/>
      <c r="S154" s="30"/>
      <c r="T154" s="31">
        <f>217382.51</f>
        <v>217382.51</v>
      </c>
      <c r="U154" s="31"/>
    </row>
    <row r="155" spans="1:21" s="1" customFormat="1" ht="15" customHeight="1">
      <c r="A155" s="33" t="s">
        <v>220</v>
      </c>
      <c r="B155" s="33"/>
      <c r="C155" s="33"/>
      <c r="D155" s="33"/>
      <c r="E155" s="33"/>
      <c r="F155" s="33"/>
      <c r="G155" s="33"/>
      <c r="H155" s="33"/>
      <c r="I155" s="34" t="s">
        <v>221</v>
      </c>
      <c r="J155" s="34"/>
      <c r="K155" s="34" t="s">
        <v>38</v>
      </c>
      <c r="L155" s="34"/>
      <c r="M155" s="35">
        <f>-180446.42</f>
        <v>-180446.42</v>
      </c>
      <c r="N155" s="35"/>
      <c r="O155" s="35"/>
      <c r="P155" s="35">
        <f>-1209331.57</f>
        <v>-1209331.57</v>
      </c>
      <c r="Q155" s="35"/>
      <c r="R155" s="35"/>
      <c r="S155" s="35"/>
      <c r="T155" s="36" t="s">
        <v>38</v>
      </c>
      <c r="U155" s="36"/>
    </row>
    <row r="156" spans="1:21" s="1" customFormat="1" ht="13.5" customHeight="1">
      <c r="A156" s="7" t="s">
        <v>11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s="1" customFormat="1" ht="13.5" customHeight="1">
      <c r="A157" s="11" t="s">
        <v>222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s="1" customFormat="1" ht="45.75" customHeight="1">
      <c r="A158" s="12" t="s">
        <v>24</v>
      </c>
      <c r="B158" s="12"/>
      <c r="C158" s="12"/>
      <c r="D158" s="12"/>
      <c r="E158" s="12"/>
      <c r="F158" s="12"/>
      <c r="G158" s="12"/>
      <c r="H158" s="12"/>
      <c r="I158" s="12" t="s">
        <v>25</v>
      </c>
      <c r="J158" s="12"/>
      <c r="K158" s="12" t="s">
        <v>223</v>
      </c>
      <c r="L158" s="12"/>
      <c r="M158" s="13" t="s">
        <v>27</v>
      </c>
      <c r="N158" s="13"/>
      <c r="O158" s="13"/>
      <c r="P158" s="13" t="s">
        <v>28</v>
      </c>
      <c r="Q158" s="13"/>
      <c r="R158" s="13"/>
      <c r="S158" s="13"/>
      <c r="T158" s="14" t="s">
        <v>29</v>
      </c>
      <c r="U158" s="14"/>
    </row>
    <row r="159" spans="1:21" s="1" customFormat="1" ht="12.75" customHeight="1">
      <c r="A159" s="15" t="s">
        <v>30</v>
      </c>
      <c r="B159" s="15"/>
      <c r="C159" s="15"/>
      <c r="D159" s="15"/>
      <c r="E159" s="15"/>
      <c r="F159" s="15"/>
      <c r="G159" s="15"/>
      <c r="H159" s="15"/>
      <c r="I159" s="15" t="s">
        <v>31</v>
      </c>
      <c r="J159" s="15"/>
      <c r="K159" s="15" t="s">
        <v>32</v>
      </c>
      <c r="L159" s="15"/>
      <c r="M159" s="16" t="s">
        <v>33</v>
      </c>
      <c r="N159" s="16"/>
      <c r="O159" s="16"/>
      <c r="P159" s="16" t="s">
        <v>34</v>
      </c>
      <c r="Q159" s="16"/>
      <c r="R159" s="16"/>
      <c r="S159" s="16"/>
      <c r="T159" s="17" t="s">
        <v>35</v>
      </c>
      <c r="U159" s="17"/>
    </row>
    <row r="160" spans="1:21" s="1" customFormat="1" ht="13.5" customHeight="1">
      <c r="A160" s="18" t="s">
        <v>224</v>
      </c>
      <c r="B160" s="18"/>
      <c r="C160" s="18"/>
      <c r="D160" s="18"/>
      <c r="E160" s="18"/>
      <c r="F160" s="18"/>
      <c r="G160" s="18"/>
      <c r="H160" s="18"/>
      <c r="I160" s="19" t="s">
        <v>225</v>
      </c>
      <c r="J160" s="19"/>
      <c r="K160" s="19" t="s">
        <v>38</v>
      </c>
      <c r="L160" s="19"/>
      <c r="M160" s="37">
        <f>180446.42</f>
        <v>180446.42</v>
      </c>
      <c r="N160" s="37"/>
      <c r="O160" s="37"/>
      <c r="P160" s="20">
        <f>1209331.57</f>
        <v>1209331.57</v>
      </c>
      <c r="Q160" s="20"/>
      <c r="R160" s="20"/>
      <c r="S160" s="20"/>
      <c r="T160" s="38">
        <f>-1028885.15</f>
        <v>-1028885.15</v>
      </c>
      <c r="U160" s="38"/>
    </row>
    <row r="161" spans="1:21" s="1" customFormat="1" ht="13.5" customHeight="1">
      <c r="A161" s="39" t="s">
        <v>226</v>
      </c>
      <c r="B161" s="39"/>
      <c r="C161" s="39"/>
      <c r="D161" s="39"/>
      <c r="E161" s="39"/>
      <c r="F161" s="39"/>
      <c r="G161" s="39"/>
      <c r="H161" s="39"/>
      <c r="I161" s="40" t="s">
        <v>11</v>
      </c>
      <c r="J161" s="40"/>
      <c r="K161" s="40" t="s">
        <v>11</v>
      </c>
      <c r="L161" s="40"/>
      <c r="M161" s="41" t="s">
        <v>11</v>
      </c>
      <c r="N161" s="41"/>
      <c r="O161" s="41"/>
      <c r="P161" s="42" t="s">
        <v>11</v>
      </c>
      <c r="Q161" s="42"/>
      <c r="R161" s="42"/>
      <c r="S161" s="42"/>
      <c r="T161" s="43" t="s">
        <v>11</v>
      </c>
      <c r="U161" s="43"/>
    </row>
    <row r="162" spans="1:21" s="1" customFormat="1" ht="13.5" customHeight="1">
      <c r="A162" s="22" t="s">
        <v>227</v>
      </c>
      <c r="B162" s="22"/>
      <c r="C162" s="22"/>
      <c r="D162" s="22"/>
      <c r="E162" s="22"/>
      <c r="F162" s="22"/>
      <c r="G162" s="22"/>
      <c r="H162" s="22"/>
      <c r="I162" s="44" t="s">
        <v>228</v>
      </c>
      <c r="J162" s="44"/>
      <c r="K162" s="23" t="s">
        <v>38</v>
      </c>
      <c r="L162" s="23"/>
      <c r="M162" s="45">
        <f>0</f>
        <v>0</v>
      </c>
      <c r="N162" s="45"/>
      <c r="O162" s="45"/>
      <c r="P162" s="24">
        <f>4400000</f>
        <v>4400000</v>
      </c>
      <c r="Q162" s="24"/>
      <c r="R162" s="24"/>
      <c r="S162" s="24"/>
      <c r="T162" s="46">
        <f>0</f>
        <v>0</v>
      </c>
      <c r="U162" s="46"/>
    </row>
    <row r="163" spans="1:21" s="1" customFormat="1" ht="13.5" customHeight="1">
      <c r="A163" s="28" t="s">
        <v>229</v>
      </c>
      <c r="B163" s="28"/>
      <c r="C163" s="28"/>
      <c r="D163" s="28"/>
      <c r="E163" s="28"/>
      <c r="F163" s="28"/>
      <c r="G163" s="28"/>
      <c r="H163" s="28"/>
      <c r="I163" s="29" t="s">
        <v>228</v>
      </c>
      <c r="J163" s="29"/>
      <c r="K163" s="29" t="s">
        <v>230</v>
      </c>
      <c r="L163" s="29"/>
      <c r="M163" s="47">
        <f>2000000</f>
        <v>2000000</v>
      </c>
      <c r="N163" s="47"/>
      <c r="O163" s="47"/>
      <c r="P163" s="30">
        <f>1000000</f>
        <v>1000000</v>
      </c>
      <c r="Q163" s="30"/>
      <c r="R163" s="30"/>
      <c r="S163" s="30"/>
      <c r="T163" s="48">
        <f>1000000</f>
        <v>1000000</v>
      </c>
      <c r="U163" s="48"/>
    </row>
    <row r="164" spans="1:21" s="1" customFormat="1" ht="13.5" customHeight="1">
      <c r="A164" s="28" t="s">
        <v>229</v>
      </c>
      <c r="B164" s="28"/>
      <c r="C164" s="28"/>
      <c r="D164" s="28"/>
      <c r="E164" s="28"/>
      <c r="F164" s="28"/>
      <c r="G164" s="28"/>
      <c r="H164" s="28"/>
      <c r="I164" s="29" t="s">
        <v>228</v>
      </c>
      <c r="J164" s="29"/>
      <c r="K164" s="29" t="s">
        <v>231</v>
      </c>
      <c r="L164" s="29"/>
      <c r="M164" s="47">
        <f>-1000000</f>
        <v>-1000000</v>
      </c>
      <c r="N164" s="47"/>
      <c r="O164" s="47"/>
      <c r="P164" s="30">
        <f>-600000</f>
        <v>-600000</v>
      </c>
      <c r="Q164" s="30"/>
      <c r="R164" s="30"/>
      <c r="S164" s="30"/>
      <c r="T164" s="48">
        <f>-400000</f>
        <v>-400000</v>
      </c>
      <c r="U164" s="48"/>
    </row>
    <row r="165" spans="1:21" s="1" customFormat="1" ht="24" customHeight="1">
      <c r="A165" s="28" t="s">
        <v>232</v>
      </c>
      <c r="B165" s="28"/>
      <c r="C165" s="28"/>
      <c r="D165" s="28"/>
      <c r="E165" s="28"/>
      <c r="F165" s="28"/>
      <c r="G165" s="28"/>
      <c r="H165" s="28"/>
      <c r="I165" s="29" t="s">
        <v>228</v>
      </c>
      <c r="J165" s="29"/>
      <c r="K165" s="29" t="s">
        <v>233</v>
      </c>
      <c r="L165" s="29"/>
      <c r="M165" s="47">
        <f>5000000</f>
        <v>5000000</v>
      </c>
      <c r="N165" s="47"/>
      <c r="O165" s="47"/>
      <c r="P165" s="32" t="s">
        <v>51</v>
      </c>
      <c r="Q165" s="32"/>
      <c r="R165" s="32"/>
      <c r="S165" s="32"/>
      <c r="T165" s="48">
        <f>5000000</f>
        <v>5000000</v>
      </c>
      <c r="U165" s="48"/>
    </row>
    <row r="166" spans="1:21" s="1" customFormat="1" ht="24" customHeight="1">
      <c r="A166" s="28" t="s">
        <v>234</v>
      </c>
      <c r="B166" s="28"/>
      <c r="C166" s="28"/>
      <c r="D166" s="28"/>
      <c r="E166" s="28"/>
      <c r="F166" s="28"/>
      <c r="G166" s="28"/>
      <c r="H166" s="28"/>
      <c r="I166" s="29" t="s">
        <v>228</v>
      </c>
      <c r="J166" s="29"/>
      <c r="K166" s="29" t="s">
        <v>235</v>
      </c>
      <c r="L166" s="29"/>
      <c r="M166" s="49" t="s">
        <v>51</v>
      </c>
      <c r="N166" s="49"/>
      <c r="O166" s="49"/>
      <c r="P166" s="30">
        <f>5000000</f>
        <v>5000000</v>
      </c>
      <c r="Q166" s="30"/>
      <c r="R166" s="30"/>
      <c r="S166" s="30"/>
      <c r="T166" s="48">
        <f>0</f>
        <v>0</v>
      </c>
      <c r="U166" s="48"/>
    </row>
    <row r="167" spans="1:21" s="1" customFormat="1" ht="24" customHeight="1">
      <c r="A167" s="28" t="s">
        <v>234</v>
      </c>
      <c r="B167" s="28"/>
      <c r="C167" s="28"/>
      <c r="D167" s="28"/>
      <c r="E167" s="28"/>
      <c r="F167" s="28"/>
      <c r="G167" s="28"/>
      <c r="H167" s="28"/>
      <c r="I167" s="29" t="s">
        <v>228</v>
      </c>
      <c r="J167" s="29"/>
      <c r="K167" s="29" t="s">
        <v>236</v>
      </c>
      <c r="L167" s="29"/>
      <c r="M167" s="47">
        <f>-6000000</f>
        <v>-6000000</v>
      </c>
      <c r="N167" s="47"/>
      <c r="O167" s="47"/>
      <c r="P167" s="30">
        <f>-1000000</f>
        <v>-1000000</v>
      </c>
      <c r="Q167" s="30"/>
      <c r="R167" s="30"/>
      <c r="S167" s="30"/>
      <c r="T167" s="48">
        <f>-5000000</f>
        <v>-5000000</v>
      </c>
      <c r="U167" s="48"/>
    </row>
    <row r="168" spans="1:21" s="1" customFormat="1" ht="0.75" customHeight="1">
      <c r="A168" s="50" t="s">
        <v>11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1:21" s="1" customFormat="1" ht="13.5" customHeight="1">
      <c r="A169" s="28" t="s">
        <v>237</v>
      </c>
      <c r="B169" s="28"/>
      <c r="C169" s="28"/>
      <c r="D169" s="28"/>
      <c r="E169" s="28"/>
      <c r="F169" s="28"/>
      <c r="G169" s="28"/>
      <c r="H169" s="28"/>
      <c r="I169" s="40" t="s">
        <v>238</v>
      </c>
      <c r="J169" s="40"/>
      <c r="K169" s="40" t="s">
        <v>38</v>
      </c>
      <c r="L169" s="40"/>
      <c r="M169" s="41" t="s">
        <v>51</v>
      </c>
      <c r="N169" s="41"/>
      <c r="O169" s="41"/>
      <c r="P169" s="32" t="s">
        <v>51</v>
      </c>
      <c r="Q169" s="32"/>
      <c r="R169" s="32"/>
      <c r="S169" s="32"/>
      <c r="T169" s="43" t="s">
        <v>51</v>
      </c>
      <c r="U169" s="43"/>
    </row>
    <row r="170" spans="1:21" s="1" customFormat="1" ht="13.5" customHeight="1">
      <c r="A170" s="28" t="s">
        <v>11</v>
      </c>
      <c r="B170" s="28"/>
      <c r="C170" s="28"/>
      <c r="D170" s="28"/>
      <c r="E170" s="28"/>
      <c r="F170" s="28"/>
      <c r="G170" s="28"/>
      <c r="H170" s="28"/>
      <c r="I170" s="29" t="s">
        <v>238</v>
      </c>
      <c r="J170" s="29"/>
      <c r="K170" s="29" t="s">
        <v>11</v>
      </c>
      <c r="L170" s="29"/>
      <c r="M170" s="49" t="s">
        <v>51</v>
      </c>
      <c r="N170" s="49"/>
      <c r="O170" s="49"/>
      <c r="P170" s="32" t="s">
        <v>51</v>
      </c>
      <c r="Q170" s="32"/>
      <c r="R170" s="32"/>
      <c r="S170" s="32"/>
      <c r="T170" s="51" t="s">
        <v>51</v>
      </c>
      <c r="U170" s="51"/>
    </row>
    <row r="171" spans="1:21" s="1" customFormat="1" ht="13.5" customHeight="1">
      <c r="A171" s="28" t="s">
        <v>239</v>
      </c>
      <c r="B171" s="28"/>
      <c r="C171" s="28"/>
      <c r="D171" s="28"/>
      <c r="E171" s="28"/>
      <c r="F171" s="28"/>
      <c r="G171" s="28"/>
      <c r="H171" s="28"/>
      <c r="I171" s="29" t="s">
        <v>240</v>
      </c>
      <c r="J171" s="29"/>
      <c r="K171" s="29" t="s">
        <v>241</v>
      </c>
      <c r="L171" s="29"/>
      <c r="M171" s="47">
        <f>180446.42</f>
        <v>180446.42</v>
      </c>
      <c r="N171" s="47"/>
      <c r="O171" s="47"/>
      <c r="P171" s="30">
        <f>-3190668.43</f>
        <v>-3190668.43</v>
      </c>
      <c r="Q171" s="30"/>
      <c r="R171" s="30"/>
      <c r="S171" s="30"/>
      <c r="T171" s="48">
        <f>3371114.85</f>
        <v>3371114.85</v>
      </c>
      <c r="U171" s="48"/>
    </row>
    <row r="172" spans="1:21" s="1" customFormat="1" ht="13.5" customHeight="1">
      <c r="A172" s="28" t="s">
        <v>242</v>
      </c>
      <c r="B172" s="28"/>
      <c r="C172" s="28"/>
      <c r="D172" s="28"/>
      <c r="E172" s="28"/>
      <c r="F172" s="28"/>
      <c r="G172" s="28"/>
      <c r="H172" s="28"/>
      <c r="I172" s="29" t="s">
        <v>243</v>
      </c>
      <c r="J172" s="29"/>
      <c r="K172" s="29" t="s">
        <v>244</v>
      </c>
      <c r="L172" s="29"/>
      <c r="M172" s="47">
        <f>-45405183.6</f>
        <v>-45405183.6</v>
      </c>
      <c r="N172" s="47"/>
      <c r="O172" s="47"/>
      <c r="P172" s="30">
        <f>-28956544.28</f>
        <v>-28956544.28</v>
      </c>
      <c r="Q172" s="30"/>
      <c r="R172" s="30"/>
      <c r="S172" s="30"/>
      <c r="T172" s="52" t="s">
        <v>38</v>
      </c>
      <c r="U172" s="52"/>
    </row>
    <row r="173" spans="1:21" s="1" customFormat="1" ht="13.5" customHeight="1">
      <c r="A173" s="28" t="s">
        <v>245</v>
      </c>
      <c r="B173" s="28"/>
      <c r="C173" s="28"/>
      <c r="D173" s="28"/>
      <c r="E173" s="28"/>
      <c r="F173" s="28"/>
      <c r="G173" s="28"/>
      <c r="H173" s="28"/>
      <c r="I173" s="29" t="s">
        <v>246</v>
      </c>
      <c r="J173" s="29"/>
      <c r="K173" s="29" t="s">
        <v>247</v>
      </c>
      <c r="L173" s="29"/>
      <c r="M173" s="47">
        <f>45585630.02</f>
        <v>45585630.02</v>
      </c>
      <c r="N173" s="47"/>
      <c r="O173" s="47"/>
      <c r="P173" s="30">
        <f>25765875.85</f>
        <v>25765875.85</v>
      </c>
      <c r="Q173" s="30"/>
      <c r="R173" s="30"/>
      <c r="S173" s="30"/>
      <c r="T173" s="52" t="s">
        <v>38</v>
      </c>
      <c r="U173" s="52"/>
    </row>
    <row r="174" spans="1:21" s="1" customFormat="1" ht="13.5" customHeight="1">
      <c r="A174" s="54" t="s">
        <v>11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s="1" customFormat="1" ht="13.5" customHeight="1">
      <c r="A175" s="7" t="s">
        <v>11</v>
      </c>
      <c r="B175" s="7"/>
      <c r="C175" s="7"/>
      <c r="D175" s="7"/>
      <c r="E175" s="7"/>
      <c r="F175" s="53" t="s">
        <v>11</v>
      </c>
      <c r="G175" s="53"/>
      <c r="H175" s="53"/>
      <c r="I175" s="53"/>
      <c r="J175" s="53"/>
      <c r="K175" s="53" t="s">
        <v>248</v>
      </c>
      <c r="L175" s="53"/>
      <c r="M175" s="53"/>
      <c r="N175" s="53"/>
      <c r="O175" s="7" t="s">
        <v>11</v>
      </c>
      <c r="P175" s="7"/>
      <c r="Q175" s="7"/>
      <c r="R175" s="7"/>
      <c r="S175" s="7"/>
      <c r="T175" s="7"/>
      <c r="U175" s="7"/>
    </row>
    <row r="176" spans="1:21" s="1" customFormat="1" ht="13.5" customHeight="1">
      <c r="A176" s="7" t="s">
        <v>11</v>
      </c>
      <c r="B176" s="7"/>
      <c r="C176" s="7"/>
      <c r="D176" s="7"/>
      <c r="E176" s="7"/>
      <c r="F176" s="9" t="s">
        <v>11</v>
      </c>
      <c r="G176" s="55" t="s">
        <v>249</v>
      </c>
      <c r="H176" s="55"/>
      <c r="I176" s="55"/>
      <c r="J176" s="9" t="s">
        <v>11</v>
      </c>
      <c r="K176" s="9" t="s">
        <v>11</v>
      </c>
      <c r="L176" s="55" t="s">
        <v>250</v>
      </c>
      <c r="M176" s="55"/>
      <c r="N176" s="7" t="s">
        <v>11</v>
      </c>
      <c r="O176" s="7"/>
      <c r="P176" s="7"/>
      <c r="Q176" s="7"/>
      <c r="R176" s="7"/>
      <c r="S176" s="7"/>
      <c r="T176" s="7"/>
      <c r="U176" s="7"/>
    </row>
    <row r="177" spans="1:21" s="1" customFormat="1" ht="7.5" customHeight="1">
      <c r="A177" s="7" t="s">
        <v>11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s="1" customFormat="1" ht="13.5" customHeight="1">
      <c r="A178" s="7" t="s">
        <v>11</v>
      </c>
      <c r="B178" s="7"/>
      <c r="C178" s="7"/>
      <c r="D178" s="7"/>
      <c r="E178" s="7"/>
      <c r="F178" s="53" t="s">
        <v>11</v>
      </c>
      <c r="G178" s="53"/>
      <c r="H178" s="53"/>
      <c r="I178" s="53"/>
      <c r="J178" s="53"/>
      <c r="K178" s="53" t="s">
        <v>251</v>
      </c>
      <c r="L178" s="53"/>
      <c r="M178" s="53"/>
      <c r="N178" s="53"/>
      <c r="O178" s="7" t="s">
        <v>11</v>
      </c>
      <c r="P178" s="7"/>
      <c r="Q178" s="7"/>
      <c r="R178" s="7"/>
      <c r="S178" s="7"/>
      <c r="T178" s="7"/>
      <c r="U178" s="7"/>
    </row>
    <row r="179" spans="1:21" s="1" customFormat="1" ht="13.5" customHeight="1">
      <c r="A179" s="7" t="s">
        <v>11</v>
      </c>
      <c r="B179" s="7"/>
      <c r="C179" s="7"/>
      <c r="D179" s="7"/>
      <c r="E179" s="7"/>
      <c r="F179" s="9" t="s">
        <v>11</v>
      </c>
      <c r="G179" s="55" t="s">
        <v>249</v>
      </c>
      <c r="H179" s="55"/>
      <c r="I179" s="55"/>
      <c r="J179" s="9" t="s">
        <v>11</v>
      </c>
      <c r="K179" s="9" t="s">
        <v>11</v>
      </c>
      <c r="L179" s="55" t="s">
        <v>250</v>
      </c>
      <c r="M179" s="55"/>
      <c r="N179" s="7" t="s">
        <v>11</v>
      </c>
      <c r="O179" s="7"/>
      <c r="P179" s="7"/>
      <c r="Q179" s="7"/>
      <c r="R179" s="7"/>
      <c r="S179" s="7"/>
      <c r="T179" s="7"/>
      <c r="U179" s="7"/>
    </row>
    <row r="180" spans="1:21" s="1" customFormat="1" ht="7.5" customHeight="1">
      <c r="A180" s="7" t="s">
        <v>11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s="1" customFormat="1" ht="13.5" customHeight="1">
      <c r="A181" s="7" t="s">
        <v>11</v>
      </c>
      <c r="B181" s="7"/>
      <c r="C181" s="7"/>
      <c r="D181" s="7"/>
      <c r="E181" s="7"/>
      <c r="F181" s="53" t="s">
        <v>11</v>
      </c>
      <c r="G181" s="53"/>
      <c r="H181" s="53"/>
      <c r="I181" s="53"/>
      <c r="J181" s="53"/>
      <c r="K181" s="53" t="s">
        <v>252</v>
      </c>
      <c r="L181" s="53"/>
      <c r="M181" s="53"/>
      <c r="N181" s="53"/>
      <c r="O181" s="7" t="s">
        <v>11</v>
      </c>
      <c r="P181" s="7"/>
      <c r="Q181" s="7"/>
      <c r="R181" s="7"/>
      <c r="S181" s="7"/>
      <c r="T181" s="7"/>
      <c r="U181" s="7"/>
    </row>
    <row r="182" spans="1:21" s="1" customFormat="1" ht="13.5" customHeight="1">
      <c r="A182" s="7" t="s">
        <v>11</v>
      </c>
      <c r="B182" s="7"/>
      <c r="C182" s="7"/>
      <c r="D182" s="7"/>
      <c r="E182" s="7"/>
      <c r="F182" s="9" t="s">
        <v>11</v>
      </c>
      <c r="G182" s="55" t="s">
        <v>249</v>
      </c>
      <c r="H182" s="55"/>
      <c r="I182" s="55"/>
      <c r="J182" s="9" t="s">
        <v>11</v>
      </c>
      <c r="K182" s="9" t="s">
        <v>11</v>
      </c>
      <c r="L182" s="55" t="s">
        <v>250</v>
      </c>
      <c r="M182" s="55"/>
      <c r="N182" s="7" t="s">
        <v>11</v>
      </c>
      <c r="O182" s="7"/>
      <c r="P182" s="7"/>
      <c r="Q182" s="7"/>
      <c r="R182" s="7"/>
      <c r="S182" s="7"/>
      <c r="T182" s="7"/>
      <c r="U182" s="7"/>
    </row>
    <row r="183" spans="1:21" s="1" customFormat="1" ht="15.75" customHeight="1">
      <c r="A183" s="7" t="s">
        <v>11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s="1" customFormat="1" ht="13.5" customHeight="1">
      <c r="A184" s="56" t="s">
        <v>253</v>
      </c>
      <c r="B184" s="56"/>
      <c r="C184" s="56"/>
      <c r="D184" s="56"/>
      <c r="E184" s="56"/>
      <c r="F184" s="56"/>
      <c r="G184" s="56"/>
      <c r="H184" s="7" t="s">
        <v>11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s="1" customFormat="1" ht="13.5" customHeight="1">
      <c r="A185" s="4" t="s">
        <v>254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</sheetData>
  <mergeCells count="1006">
    <mergeCell ref="A183:U183"/>
    <mergeCell ref="A184:G184"/>
    <mergeCell ref="H184:U184"/>
    <mergeCell ref="A185:U185"/>
    <mergeCell ref="A182:E182"/>
    <mergeCell ref="G182:I182"/>
    <mergeCell ref="L182:M182"/>
    <mergeCell ref="N182:U182"/>
    <mergeCell ref="A180:U180"/>
    <mergeCell ref="A181:E181"/>
    <mergeCell ref="F181:J181"/>
    <mergeCell ref="K181:N181"/>
    <mergeCell ref="O181:U181"/>
    <mergeCell ref="A179:E179"/>
    <mergeCell ref="G179:I179"/>
    <mergeCell ref="L179:M179"/>
    <mergeCell ref="N179:U179"/>
    <mergeCell ref="A177:U177"/>
    <mergeCell ref="A178:E178"/>
    <mergeCell ref="F178:J178"/>
    <mergeCell ref="K178:N178"/>
    <mergeCell ref="O178:U178"/>
    <mergeCell ref="A176:E176"/>
    <mergeCell ref="G176:I176"/>
    <mergeCell ref="L176:M176"/>
    <mergeCell ref="N176:U176"/>
    <mergeCell ref="A174:U174"/>
    <mergeCell ref="A175:E175"/>
    <mergeCell ref="F175:J175"/>
    <mergeCell ref="K175:N175"/>
    <mergeCell ref="O175:U175"/>
    <mergeCell ref="P172:S172"/>
    <mergeCell ref="T172:U172"/>
    <mergeCell ref="A173:H173"/>
    <mergeCell ref="I173:J173"/>
    <mergeCell ref="K173:L173"/>
    <mergeCell ref="M173:O173"/>
    <mergeCell ref="P173:S173"/>
    <mergeCell ref="T173:U173"/>
    <mergeCell ref="A172:H172"/>
    <mergeCell ref="I172:J172"/>
    <mergeCell ref="K172:L172"/>
    <mergeCell ref="M172:O172"/>
    <mergeCell ref="P170:S170"/>
    <mergeCell ref="T170:U170"/>
    <mergeCell ref="A171:H171"/>
    <mergeCell ref="I171:J171"/>
    <mergeCell ref="K171:L171"/>
    <mergeCell ref="M171:O171"/>
    <mergeCell ref="P171:S171"/>
    <mergeCell ref="T171:U171"/>
    <mergeCell ref="A170:H170"/>
    <mergeCell ref="I170:J170"/>
    <mergeCell ref="K170:L170"/>
    <mergeCell ref="M170:O170"/>
    <mergeCell ref="A168:U168"/>
    <mergeCell ref="A169:H169"/>
    <mergeCell ref="I169:J169"/>
    <mergeCell ref="K169:L169"/>
    <mergeCell ref="M169:O169"/>
    <mergeCell ref="P169:S169"/>
    <mergeCell ref="T169:U169"/>
    <mergeCell ref="P166:S166"/>
    <mergeCell ref="T166:U166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4:S164"/>
    <mergeCell ref="T164:U164"/>
    <mergeCell ref="A165:H165"/>
    <mergeCell ref="I165:J165"/>
    <mergeCell ref="K165:L165"/>
    <mergeCell ref="M165:O165"/>
    <mergeCell ref="P165:S165"/>
    <mergeCell ref="T165:U165"/>
    <mergeCell ref="A164:H164"/>
    <mergeCell ref="I164:J164"/>
    <mergeCell ref="K164:L164"/>
    <mergeCell ref="M164:O164"/>
    <mergeCell ref="P162:S162"/>
    <mergeCell ref="T162:U162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60:S160"/>
    <mergeCell ref="T160:U160"/>
    <mergeCell ref="A161:H161"/>
    <mergeCell ref="I161:J161"/>
    <mergeCell ref="K161:L161"/>
    <mergeCell ref="M161:O161"/>
    <mergeCell ref="P161:S161"/>
    <mergeCell ref="T161:U161"/>
    <mergeCell ref="A160:H160"/>
    <mergeCell ref="I160:J160"/>
    <mergeCell ref="K160:L160"/>
    <mergeCell ref="M160:O160"/>
    <mergeCell ref="P158:S158"/>
    <mergeCell ref="T158:U158"/>
    <mergeCell ref="A159:H159"/>
    <mergeCell ref="I159:J159"/>
    <mergeCell ref="K159:L159"/>
    <mergeCell ref="M159:O159"/>
    <mergeCell ref="P159:S159"/>
    <mergeCell ref="T159:U159"/>
    <mergeCell ref="A158:H158"/>
    <mergeCell ref="I158:J158"/>
    <mergeCell ref="K158:L158"/>
    <mergeCell ref="M158:O158"/>
    <mergeCell ref="P155:S155"/>
    <mergeCell ref="T155:U155"/>
    <mergeCell ref="A156:U156"/>
    <mergeCell ref="A157:U157"/>
    <mergeCell ref="A155:H155"/>
    <mergeCell ref="I155:J155"/>
    <mergeCell ref="K155:L155"/>
    <mergeCell ref="M155:O155"/>
    <mergeCell ref="P153:S153"/>
    <mergeCell ref="T153:U153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1:S151"/>
    <mergeCell ref="T151:U151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49:S149"/>
    <mergeCell ref="T149:U149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7:S147"/>
    <mergeCell ref="T147:U147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6:S36"/>
    <mergeCell ref="T36:U36"/>
    <mergeCell ref="A37:U37"/>
    <mergeCell ref="A38:U38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7" max="255" man="1"/>
    <brk id="15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2013-12-04T10:53:18Z</dcterms:created>
  <dcterms:modified xsi:type="dcterms:W3CDTF">2013-12-04T10:53:18Z</dcterms:modified>
  <cp:category/>
  <cp:version/>
  <cp:contentType/>
  <cp:contentStatus/>
</cp:coreProperties>
</file>